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"/>
    </mc:Choice>
  </mc:AlternateContent>
  <bookViews>
    <workbookView xWindow="0" yWindow="0" windowWidth="24000" windowHeight="9735"/>
  </bookViews>
  <sheets>
    <sheet name="1" sheetId="1" r:id="rId1"/>
    <sheet name="2" sheetId="2" r:id="rId2"/>
    <sheet name="solution 1" sheetId="3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4" l="1"/>
  <c r="P11" i="4"/>
  <c r="P10" i="4"/>
  <c r="P9" i="4"/>
  <c r="P8" i="4"/>
  <c r="P12" i="3"/>
  <c r="P11" i="3"/>
  <c r="P10" i="3"/>
  <c r="P9" i="3"/>
  <c r="P8" i="3"/>
  <c r="E18" i="4"/>
  <c r="F18" i="4" s="1"/>
  <c r="G18" i="4" s="1"/>
  <c r="H18" i="4" s="1"/>
  <c r="D18" i="4"/>
  <c r="D18" i="3"/>
  <c r="E18" i="3" s="1"/>
  <c r="F18" i="3" s="1"/>
  <c r="G18" i="3" s="1"/>
  <c r="H18" i="3" s="1"/>
  <c r="D18" i="2"/>
  <c r="E18" i="2" s="1"/>
  <c r="F18" i="2" s="1"/>
  <c r="G18" i="2" s="1"/>
  <c r="H18" i="2" s="1"/>
  <c r="D18" i="1"/>
  <c r="E18" i="1" s="1"/>
  <c r="F18" i="1" s="1"/>
  <c r="G18" i="1" s="1"/>
  <c r="H18" i="1" s="1"/>
  <c r="R56" i="3" l="1"/>
  <c r="P54" i="3"/>
  <c r="S38" i="3"/>
  <c r="R38" i="3"/>
  <c r="R37" i="3"/>
  <c r="P36" i="3"/>
  <c r="P51" i="3" s="1"/>
  <c r="P35" i="3"/>
  <c r="P50" i="3" s="1"/>
  <c r="R34" i="3"/>
  <c r="Q33" i="3"/>
  <c r="V28" i="3"/>
  <c r="U28" i="3"/>
  <c r="U38" i="3" s="1"/>
  <c r="T28" i="3"/>
  <c r="T38" i="3" s="1"/>
  <c r="S28" i="3"/>
  <c r="R28" i="3"/>
  <c r="Q28" i="3"/>
  <c r="Q38" i="3" s="1"/>
  <c r="P28" i="3"/>
  <c r="P38" i="3" s="1"/>
  <c r="P53" i="3" s="1"/>
  <c r="V27" i="3"/>
  <c r="U27" i="3" s="1"/>
  <c r="U37" i="3" s="1"/>
  <c r="T27" i="3"/>
  <c r="T37" i="3" s="1"/>
  <c r="S27" i="3"/>
  <c r="S37" i="3" s="1"/>
  <c r="R27" i="3"/>
  <c r="P27" i="3"/>
  <c r="P37" i="3" s="1"/>
  <c r="P52" i="3" s="1"/>
  <c r="V26" i="3"/>
  <c r="U26" i="3" s="1"/>
  <c r="U36" i="3" s="1"/>
  <c r="R26" i="3"/>
  <c r="R29" i="3" s="1"/>
  <c r="P26" i="3"/>
  <c r="V25" i="3"/>
  <c r="T25" i="3" s="1"/>
  <c r="U25" i="3"/>
  <c r="R25" i="3"/>
  <c r="R35" i="3" s="1"/>
  <c r="Q25" i="3"/>
  <c r="P25" i="3"/>
  <c r="V24" i="3"/>
  <c r="U24" i="3"/>
  <c r="U34" i="3" s="1"/>
  <c r="T24" i="3"/>
  <c r="S24" i="3"/>
  <c r="R24" i="3"/>
  <c r="Q24" i="3"/>
  <c r="Q34" i="3" s="1"/>
  <c r="P24" i="3"/>
  <c r="P34" i="3" s="1"/>
  <c r="P49" i="3" s="1"/>
  <c r="U23" i="3"/>
  <c r="U33" i="3" s="1"/>
  <c r="T23" i="3"/>
  <c r="T33" i="3" s="1"/>
  <c r="S23" i="3"/>
  <c r="S33" i="3" s="1"/>
  <c r="R23" i="3"/>
  <c r="R33" i="3" s="1"/>
  <c r="Q23" i="3"/>
  <c r="R18" i="3"/>
  <c r="S18" i="3" s="1"/>
  <c r="T18" i="3" s="1"/>
  <c r="U18" i="3" s="1"/>
  <c r="U16" i="3"/>
  <c r="T16" i="3"/>
  <c r="S16" i="3"/>
  <c r="R16" i="3"/>
  <c r="Q16" i="3"/>
  <c r="S12" i="3"/>
  <c r="R12" i="3"/>
  <c r="T12" i="3" s="1"/>
  <c r="S11" i="3"/>
  <c r="R11" i="3"/>
  <c r="T11" i="3" s="1"/>
  <c r="T10" i="3"/>
  <c r="S10" i="3"/>
  <c r="R10" i="3"/>
  <c r="S9" i="3"/>
  <c r="T9" i="3" s="1"/>
  <c r="R9" i="3"/>
  <c r="S8" i="3"/>
  <c r="R8" i="3"/>
  <c r="T8" i="3" s="1"/>
  <c r="Q17" i="3" s="1" a="1"/>
  <c r="R56" i="4"/>
  <c r="P54" i="4"/>
  <c r="S38" i="4"/>
  <c r="R38" i="4"/>
  <c r="R37" i="4"/>
  <c r="Q37" i="4"/>
  <c r="P36" i="4"/>
  <c r="P51" i="4" s="1"/>
  <c r="P35" i="4"/>
  <c r="P50" i="4" s="1"/>
  <c r="R34" i="4"/>
  <c r="U33" i="4"/>
  <c r="Q33" i="4"/>
  <c r="V28" i="4"/>
  <c r="U28" i="4"/>
  <c r="U38" i="4" s="1"/>
  <c r="T28" i="4"/>
  <c r="T38" i="4" s="1"/>
  <c r="S28" i="4"/>
  <c r="R28" i="4"/>
  <c r="Q28" i="4"/>
  <c r="Q38" i="4" s="1"/>
  <c r="P28" i="4"/>
  <c r="P38" i="4" s="1"/>
  <c r="P53" i="4" s="1"/>
  <c r="V27" i="4"/>
  <c r="U27" i="4" s="1"/>
  <c r="U37" i="4" s="1"/>
  <c r="T27" i="4"/>
  <c r="T37" i="4" s="1"/>
  <c r="S27" i="4"/>
  <c r="S37" i="4" s="1"/>
  <c r="R27" i="4"/>
  <c r="Q27" i="4"/>
  <c r="P27" i="4"/>
  <c r="P37" i="4" s="1"/>
  <c r="P52" i="4" s="1"/>
  <c r="V26" i="4"/>
  <c r="U26" i="4" s="1"/>
  <c r="U36" i="4" s="1"/>
  <c r="R26" i="4"/>
  <c r="R36" i="4" s="1"/>
  <c r="P26" i="4"/>
  <c r="V25" i="4"/>
  <c r="T25" i="4" s="1"/>
  <c r="U25" i="4"/>
  <c r="U35" i="4" s="1"/>
  <c r="R25" i="4"/>
  <c r="R35" i="4" s="1"/>
  <c r="Q25" i="4"/>
  <c r="P25" i="4"/>
  <c r="V24" i="4"/>
  <c r="U24" i="4"/>
  <c r="U34" i="4" s="1"/>
  <c r="T24" i="4"/>
  <c r="T34" i="4" s="1"/>
  <c r="S24" i="4"/>
  <c r="R24" i="4"/>
  <c r="Q24" i="4"/>
  <c r="Q34" i="4" s="1"/>
  <c r="P24" i="4"/>
  <c r="P34" i="4" s="1"/>
  <c r="P49" i="4" s="1"/>
  <c r="U23" i="4"/>
  <c r="T23" i="4"/>
  <c r="T33" i="4" s="1"/>
  <c r="S23" i="4"/>
  <c r="S33" i="4" s="1"/>
  <c r="R23" i="4"/>
  <c r="R33" i="4" s="1"/>
  <c r="Q23" i="4"/>
  <c r="R18" i="4"/>
  <c r="S18" i="4" s="1"/>
  <c r="T18" i="4" s="1"/>
  <c r="U18" i="4" s="1"/>
  <c r="U16" i="4"/>
  <c r="T16" i="4"/>
  <c r="S16" i="4"/>
  <c r="R16" i="4"/>
  <c r="Q16" i="4"/>
  <c r="S12" i="4"/>
  <c r="R12" i="4"/>
  <c r="T12" i="4" s="1"/>
  <c r="S11" i="4"/>
  <c r="R11" i="4"/>
  <c r="T11" i="4" s="1"/>
  <c r="T10" i="4"/>
  <c r="S10" i="4"/>
  <c r="R10" i="4"/>
  <c r="S9" i="4"/>
  <c r="T9" i="4" s="1"/>
  <c r="R9" i="4"/>
  <c r="S8" i="4"/>
  <c r="R8" i="4"/>
  <c r="T8" i="4" s="1"/>
  <c r="Q17" i="4" s="1" a="1"/>
  <c r="U35" i="3" l="1"/>
  <c r="S17" i="3"/>
  <c r="S19" i="3" s="1"/>
  <c r="Q17" i="3"/>
  <c r="Q19" i="3" s="1"/>
  <c r="R17" i="3"/>
  <c r="R19" i="3" s="1"/>
  <c r="U17" i="3"/>
  <c r="U19" i="3" s="1"/>
  <c r="T17" i="3"/>
  <c r="T19" i="3" s="1"/>
  <c r="T34" i="3"/>
  <c r="U39" i="3"/>
  <c r="V29" i="3"/>
  <c r="S25" i="3"/>
  <c r="T26" i="3"/>
  <c r="T36" i="3" s="1"/>
  <c r="Q27" i="3"/>
  <c r="Q37" i="3" s="1"/>
  <c r="R36" i="3"/>
  <c r="R39" i="3" s="1"/>
  <c r="S26" i="3"/>
  <c r="S36" i="3" s="1"/>
  <c r="Q26" i="3"/>
  <c r="Q36" i="3" s="1"/>
  <c r="U29" i="3"/>
  <c r="U39" i="4"/>
  <c r="S17" i="4"/>
  <c r="S19" i="4" s="1"/>
  <c r="Q17" i="4"/>
  <c r="Q19" i="4" s="1"/>
  <c r="V38" i="4" s="1"/>
  <c r="Q53" i="4" s="1"/>
  <c r="R17" i="4"/>
  <c r="R19" i="4" s="1"/>
  <c r="U17" i="4"/>
  <c r="U19" i="4" s="1"/>
  <c r="T17" i="4"/>
  <c r="T19" i="4" s="1"/>
  <c r="T35" i="4"/>
  <c r="T39" i="4" s="1"/>
  <c r="R39" i="4"/>
  <c r="R29" i="4"/>
  <c r="S26" i="4"/>
  <c r="S36" i="4" s="1"/>
  <c r="S25" i="4"/>
  <c r="T26" i="4"/>
  <c r="T36" i="4" s="1"/>
  <c r="V29" i="4"/>
  <c r="Q26" i="4"/>
  <c r="Q36" i="4" s="1"/>
  <c r="V36" i="4" s="1"/>
  <c r="Q51" i="4" s="1"/>
  <c r="U29" i="4"/>
  <c r="S34" i="3" l="1"/>
  <c r="S29" i="3"/>
  <c r="S35" i="3"/>
  <c r="V38" i="3"/>
  <c r="Q53" i="3" s="1"/>
  <c r="Q29" i="3"/>
  <c r="T29" i="3"/>
  <c r="T35" i="3"/>
  <c r="T39" i="3"/>
  <c r="V36" i="3"/>
  <c r="Q51" i="3" s="1"/>
  <c r="V37" i="3"/>
  <c r="Q52" i="3" s="1"/>
  <c r="Q35" i="3"/>
  <c r="R53" i="4"/>
  <c r="S53" i="4" s="1"/>
  <c r="V34" i="4"/>
  <c r="Q49" i="4" s="1"/>
  <c r="S29" i="4"/>
  <c r="S34" i="4"/>
  <c r="S39" i="4" s="1"/>
  <c r="S35" i="4"/>
  <c r="T29" i="4"/>
  <c r="V37" i="4"/>
  <c r="Q52" i="4" s="1"/>
  <c r="Q35" i="4"/>
  <c r="R51" i="4"/>
  <c r="S51" i="4" s="1"/>
  <c r="Q29" i="4"/>
  <c r="R53" i="3" l="1"/>
  <c r="S53" i="3"/>
  <c r="V35" i="3"/>
  <c r="Q50" i="3" s="1"/>
  <c r="Q39" i="3"/>
  <c r="V39" i="3" s="1"/>
  <c r="R52" i="3"/>
  <c r="S52" i="3" s="1"/>
  <c r="R51" i="3"/>
  <c r="S51" i="3"/>
  <c r="S39" i="3"/>
  <c r="V34" i="3"/>
  <c r="Q49" i="3" s="1"/>
  <c r="R52" i="4"/>
  <c r="S52" i="4" s="1"/>
  <c r="S49" i="4"/>
  <c r="R49" i="4"/>
  <c r="V35" i="4"/>
  <c r="Q50" i="4" s="1"/>
  <c r="Q54" i="4" s="1"/>
  <c r="Q39" i="4"/>
  <c r="V39" i="4" s="1"/>
  <c r="R50" i="3" l="1"/>
  <c r="S50" i="3" s="1"/>
  <c r="R49" i="3"/>
  <c r="R54" i="3" s="1"/>
  <c r="Q54" i="3"/>
  <c r="R50" i="4"/>
  <c r="S50" i="4"/>
  <c r="S54" i="4"/>
  <c r="R54" i="4"/>
  <c r="S49" i="3" l="1"/>
  <c r="S54" i="3" s="1"/>
</calcChain>
</file>

<file path=xl/sharedStrings.xml><?xml version="1.0" encoding="utf-8"?>
<sst xmlns="http://schemas.openxmlformats.org/spreadsheetml/2006/main" count="424" uniqueCount="71">
  <si>
    <t>Reading:</t>
  </si>
  <si>
    <t>CIA.IFRS17-DR</t>
  </si>
  <si>
    <t>Model:</t>
  </si>
  <si>
    <t>n/a</t>
  </si>
  <si>
    <t>Problem Type:</t>
  </si>
  <si>
    <t>IFRS-17 Fulfillment Cash Flow (FCF)</t>
  </si>
  <si>
    <t>Find</t>
  </si>
  <si>
    <t>Given</t>
  </si>
  <si>
    <r>
      <t xml:space="preserve">Assume the risk adjustment applied to </t>
    </r>
    <r>
      <rPr>
        <u/>
        <sz val="11"/>
        <color theme="1"/>
        <rFont val="Calibri"/>
        <family val="2"/>
        <scheme val="minor"/>
      </rPr>
      <t>issue year</t>
    </r>
    <r>
      <rPr>
        <sz val="11"/>
        <color theme="1"/>
        <rFont val="Calibri"/>
        <family val="2"/>
        <scheme val="minor"/>
      </rPr>
      <t xml:space="preserve"> discounted cash flows</t>
    </r>
  </si>
  <si>
    <t>=</t>
  </si>
  <si>
    <t>undiscnt'd</t>
  </si>
  <si>
    <t>maturity</t>
  </si>
  <si>
    <t>risk-free</t>
  </si>
  <si>
    <t>liquidity</t>
  </si>
  <si>
    <t>&lt;==</t>
  </si>
  <si>
    <t>Excel exhibits in appendix</t>
  </si>
  <si>
    <t>AY</t>
  </si>
  <si>
    <t>liabilities</t>
  </si>
  <si>
    <t>date</t>
  </si>
  <si>
    <t>rate</t>
  </si>
  <si>
    <t>premium</t>
  </si>
  <si>
    <t>call this: "illiquidity premium"</t>
  </si>
  <si>
    <t>projected cash flow as % of undiscounted liabilities</t>
  </si>
  <si>
    <t>age</t>
  </si>
  <si>
    <t>total</t>
  </si>
  <si>
    <t>--</t>
  </si>
  <si>
    <t>|</t>
  </si>
  <si>
    <t>Step 1a</t>
  </si>
  <si>
    <r>
      <t xml:space="preserve"> use a bottom-up approach to calculate a selected </t>
    </r>
    <r>
      <rPr>
        <u/>
        <sz val="11"/>
        <color theme="1"/>
        <rFont val="Calibri"/>
        <family val="2"/>
        <scheme val="minor"/>
      </rPr>
      <t>discount rate</t>
    </r>
    <r>
      <rPr>
        <sz val="11"/>
        <color theme="1"/>
        <rFont val="Calibri"/>
        <family val="2"/>
        <scheme val="minor"/>
      </rPr>
      <t xml:space="preserve"> for each year</t>
    </r>
  </si>
  <si>
    <t>=  (risk-free rate) + (liquidity premium)</t>
  </si>
  <si>
    <t>(1)</t>
  </si>
  <si>
    <t>(2)</t>
  </si>
  <si>
    <t>(1) + (2)</t>
  </si>
  <si>
    <t>discount</t>
  </si>
  <si>
    <t>rates</t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</si>
  <si>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 this discount rate forms part of the yield curve</t>
    </r>
  </si>
  <si>
    <t>Step 1b</t>
  </si>
  <si>
    <t xml:space="preserve"> calculate the discount factors for each payment period</t>
  </si>
  <si>
    <t>yield curve</t>
  </si>
  <si>
    <t>timing</t>
  </si>
  <si>
    <t xml:space="preserve">  &lt;==</t>
  </si>
  <si>
    <t>discount factor</t>
  </si>
  <si>
    <t>(1 + yield curve)^(-timing)</t>
  </si>
  <si>
    <t>Step 2a</t>
  </si>
  <si>
    <t xml:space="preserve"> calculate projected cash flows using the given projected cash flow percentages</t>
  </si>
  <si>
    <t>allocate total to payment years</t>
  </si>
  <si>
    <t xml:space="preserve">         </t>
  </si>
  <si>
    <t>based on payment pattern</t>
  </si>
  <si>
    <t>Step 2b</t>
  </si>
  <si>
    <r>
      <t xml:space="preserve"> allocate projected cash flows to </t>
    </r>
    <r>
      <rPr>
        <u/>
        <sz val="11"/>
        <color theme="1"/>
        <rFont val="Calibri"/>
        <family val="2"/>
        <scheme val="minor"/>
      </rPr>
      <t>issue year</t>
    </r>
    <r>
      <rPr>
        <sz val="11"/>
        <color theme="1"/>
        <rFont val="Calibri"/>
        <family val="2"/>
        <scheme val="minor"/>
      </rPr>
      <t xml:space="preserve"> AND calculate </t>
    </r>
    <r>
      <rPr>
        <u/>
        <sz val="11"/>
        <color theme="1"/>
        <rFont val="Calibri"/>
        <family val="2"/>
        <scheme val="minor"/>
      </rPr>
      <t>discounted</t>
    </r>
    <r>
      <rPr>
        <sz val="11"/>
        <color theme="1"/>
        <rFont val="Calibri"/>
        <family val="2"/>
        <scheme val="minor"/>
      </rPr>
      <t xml:space="preserve"> cash flows</t>
    </r>
  </si>
  <si>
    <t>issue yr</t>
  </si>
  <si>
    <t>discnt'd</t>
  </si>
  <si>
    <t>sum-product of issue year allocation</t>
  </si>
  <si>
    <t>and yield curve</t>
  </si>
  <si>
    <t>* for 2021-2024:</t>
  </si>
  <si>
    <t>issue year allocation  =  average of (current row, next row) from Step 2a</t>
  </si>
  <si>
    <t xml:space="preserve">* for 2025: </t>
  </si>
  <si>
    <t>issue year allocation  =  0.5 x (projected undiscounted cash flow from Step 2a)</t>
  </si>
  <si>
    <t>Step 3</t>
  </si>
  <si>
    <t xml:space="preserve"> calculate the final FCFs (Fulfillment Cash Flows)</t>
  </si>
  <si>
    <t>discounted cash flows +  risk adjustment</t>
  </si>
  <si>
    <t>cash</t>
  </si>
  <si>
    <t xml:space="preserve">risk  </t>
  </si>
  <si>
    <t>flows</t>
  </si>
  <si>
    <t>adj. *</t>
  </si>
  <si>
    <t>FCFs</t>
  </si>
  <si>
    <t>final answers</t>
  </si>
  <si>
    <t>* risk adjustment =</t>
  </si>
  <si>
    <t>x</t>
  </si>
  <si>
    <t>(issue year discounted cash flows)</t>
  </si>
  <si>
    <t>Calculate the fulfullment cash flows for issue years 2021 - 2025 as at Dec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</si>
</sst>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99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5" borderId="1" xfId="0" applyFont="1" applyFill="1" applyBorder="1" applyAlignment="1">
      <alignment horizontal="center"/>
    </xf>
    <xf numFmtId="3" fontId="0" fillId="0" borderId="2" xfId="0" applyNumberFormat="1" applyFont="1" applyBorder="1"/>
    <xf numFmtId="3" fontId="8" fillId="0" borderId="3" xfId="0" applyNumberFormat="1" applyFont="1" applyBorder="1"/>
    <xf numFmtId="3" fontId="0" fillId="0" borderId="5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4" fillId="0" borderId="0" xfId="0" quotePrefix="1" applyNumberFormat="1" applyFont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/>
    <xf numFmtId="1" fontId="0" fillId="0" borderId="0" xfId="0" applyNumberFormat="1" applyFont="1" applyAlignment="1">
      <alignment horizontal="center"/>
    </xf>
    <xf numFmtId="1" fontId="0" fillId="0" borderId="9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10" fontId="0" fillId="5" borderId="0" xfId="1" applyNumberFormat="1" applyFont="1" applyFill="1" applyBorder="1" applyAlignment="1">
      <alignment horizontal="center"/>
    </xf>
    <xf numFmtId="10" fontId="0" fillId="5" borderId="11" xfId="1" applyNumberFormat="1" applyFont="1" applyFill="1" applyBorder="1" applyAlignment="1">
      <alignment horizontal="center"/>
    </xf>
    <xf numFmtId="164" fontId="0" fillId="0" borderId="0" xfId="0" applyNumberFormat="1" applyFont="1"/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6" xfId="0" applyNumberFormat="1" applyFont="1" applyBorder="1" applyAlignment="1">
      <alignment horizontal="center"/>
    </xf>
    <xf numFmtId="3" fontId="0" fillId="5" borderId="7" xfId="0" applyNumberFormat="1" applyFill="1" applyBorder="1" applyAlignment="1">
      <alignment horizontal="center"/>
    </xf>
    <xf numFmtId="10" fontId="0" fillId="5" borderId="9" xfId="1" applyNumberFormat="1" applyFont="1" applyFill="1" applyBorder="1" applyAlignment="1">
      <alignment horizontal="center"/>
    </xf>
    <xf numFmtId="10" fontId="0" fillId="5" borderId="7" xfId="1" applyNumberFormat="1" applyFont="1" applyFill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5" xfId="0" applyNumberFormat="1" applyFont="1" applyBorder="1"/>
    <xf numFmtId="3" fontId="0" fillId="0" borderId="3" xfId="0" applyNumberFormat="1" applyFont="1" applyBorder="1"/>
    <xf numFmtId="3" fontId="0" fillId="0" borderId="6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9" fontId="0" fillId="0" borderId="0" xfId="1" quotePrefix="1" applyFont="1" applyFill="1" applyBorder="1" applyAlignment="1">
      <alignment horizontal="center"/>
    </xf>
    <xf numFmtId="9" fontId="0" fillId="0" borderId="11" xfId="1" quotePrefix="1" applyFont="1" applyFill="1" applyBorder="1" applyAlignment="1">
      <alignment horizontal="center"/>
    </xf>
    <xf numFmtId="9" fontId="0" fillId="0" borderId="11" xfId="1" applyFont="1" applyBorder="1" applyAlignment="1">
      <alignment horizontal="center"/>
    </xf>
    <xf numFmtId="9" fontId="0" fillId="5" borderId="9" xfId="1" applyFont="1" applyFill="1" applyBorder="1" applyAlignment="1">
      <alignment horizontal="center"/>
    </xf>
    <xf numFmtId="9" fontId="0" fillId="0" borderId="7" xfId="1" quotePrefix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3" applyAlignment="1">
      <alignment horizontal="center"/>
    </xf>
    <xf numFmtId="0" fontId="0" fillId="0" borderId="0" xfId="0" quotePrefix="1" applyFont="1"/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/>
    <xf numFmtId="10" fontId="0" fillId="0" borderId="0" xfId="1" applyNumberFormat="1" applyFont="1" applyFill="1" applyBorder="1" applyAlignment="1">
      <alignment horizontal="center"/>
    </xf>
    <xf numFmtId="10" fontId="0" fillId="0" borderId="11" xfId="1" applyNumberFormat="1" applyFont="1" applyFill="1" applyBorder="1" applyAlignment="1">
      <alignment horizontal="center"/>
    </xf>
    <xf numFmtId="10" fontId="3" fillId="3" borderId="11" xfId="3" applyNumberFormat="1" applyBorder="1" applyAlignment="1">
      <alignment horizontal="center"/>
    </xf>
    <xf numFmtId="10" fontId="0" fillId="0" borderId="9" xfId="1" applyNumberFormat="1" applyFont="1" applyFill="1" applyBorder="1" applyAlignment="1">
      <alignment horizontal="center"/>
    </xf>
    <xf numFmtId="10" fontId="0" fillId="0" borderId="7" xfId="1" applyNumberFormat="1" applyFont="1" applyFill="1" applyBorder="1" applyAlignment="1">
      <alignment horizontal="center"/>
    </xf>
    <xf numFmtId="10" fontId="3" fillId="3" borderId="7" xfId="3" applyNumberFormat="1" applyBorder="1" applyAlignment="1">
      <alignment horizontal="center"/>
    </xf>
    <xf numFmtId="0" fontId="0" fillId="0" borderId="0" xfId="0" applyFont="1" applyAlignment="1">
      <alignment horizontal="right"/>
    </xf>
    <xf numFmtId="10" fontId="3" fillId="3" borderId="0" xfId="3" applyNumberForma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5" fontId="4" fillId="0" borderId="0" xfId="3" applyNumberFormat="1" applyFont="1" applyFill="1" applyAlignment="1">
      <alignment horizontal="center"/>
    </xf>
    <xf numFmtId="3" fontId="1" fillId="4" borderId="0" xfId="4" applyNumberForma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3" fillId="0" borderId="11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right"/>
    </xf>
    <xf numFmtId="0" fontId="0" fillId="0" borderId="6" xfId="0" applyFont="1" applyBorder="1" applyAlignment="1">
      <alignment horizontal="center"/>
    </xf>
    <xf numFmtId="3" fontId="0" fillId="4" borderId="0" xfId="4" applyNumberFormat="1" applyFont="1" applyAlignment="1">
      <alignment horizontal="center"/>
    </xf>
    <xf numFmtId="164" fontId="1" fillId="4" borderId="11" xfId="4" applyNumberFormat="1" applyBorder="1" applyAlignment="1">
      <alignment horizontal="right"/>
    </xf>
    <xf numFmtId="3" fontId="4" fillId="0" borderId="9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164" fontId="1" fillId="4" borderId="7" xfId="4" applyNumberFormat="1" applyBorder="1" applyAlignment="1">
      <alignment horizontal="right"/>
    </xf>
    <xf numFmtId="164" fontId="13" fillId="0" borderId="7" xfId="0" applyNumberFormat="1" applyFont="1" applyBorder="1" applyAlignment="1">
      <alignment horizontal="right"/>
    </xf>
    <xf numFmtId="0" fontId="4" fillId="0" borderId="0" xfId="0" applyFont="1"/>
    <xf numFmtId="3" fontId="2" fillId="2" borderId="0" xfId="2" applyNumberFormat="1" applyAlignment="1">
      <alignment horizontal="center"/>
    </xf>
    <xf numFmtId="3" fontId="12" fillId="0" borderId="6" xfId="0" applyNumberFormat="1" applyFont="1" applyBorder="1" applyAlignment="1">
      <alignment horizontal="center"/>
    </xf>
    <xf numFmtId="164" fontId="1" fillId="4" borderId="0" xfId="4" applyNumberFormat="1" applyBorder="1"/>
    <xf numFmtId="164" fontId="0" fillId="0" borderId="11" xfId="0" applyNumberFormat="1" applyFont="1" applyBorder="1"/>
    <xf numFmtId="164" fontId="2" fillId="2" borderId="11" xfId="2" applyNumberFormat="1" applyBorder="1"/>
    <xf numFmtId="3" fontId="12" fillId="0" borderId="0" xfId="0" quotePrefix="1" applyNumberFormat="1" applyFont="1" applyAlignment="1">
      <alignment horizontal="center"/>
    </xf>
    <xf numFmtId="164" fontId="1" fillId="4" borderId="9" xfId="4" applyNumberFormat="1" applyBorder="1"/>
    <xf numFmtId="164" fontId="0" fillId="0" borderId="7" xfId="0" applyNumberFormat="1" applyFont="1" applyBorder="1"/>
    <xf numFmtId="164" fontId="2" fillId="2" borderId="7" xfId="2" applyNumberFormat="1" applyBorder="1"/>
    <xf numFmtId="164" fontId="0" fillId="0" borderId="9" xfId="0" applyNumberFormat="1" applyFont="1" applyBorder="1"/>
    <xf numFmtId="3" fontId="14" fillId="0" borderId="0" xfId="0" applyNumberFormat="1" applyFont="1"/>
    <xf numFmtId="4" fontId="14" fillId="5" borderId="0" xfId="0" applyNumberFormat="1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14" fontId="0" fillId="0" borderId="8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" fontId="0" fillId="0" borderId="4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" fontId="0" fillId="0" borderId="8" xfId="0" applyNumberFormat="1" applyFont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0" borderId="12" xfId="0" applyNumberFormat="1" applyBorder="1" applyAlignment="1">
      <alignment horizontal="left"/>
    </xf>
    <xf numFmtId="0" fontId="0" fillId="0" borderId="11" xfId="0" applyBorder="1" applyAlignment="1">
      <alignment horizontal="left"/>
    </xf>
  </cellXfs>
  <cellStyles count="5">
    <cellStyle name="40% - Accent1" xfId="4" builtinId="31"/>
    <cellStyle name="Good" xfId="2" builtinId="26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/>
  </sheetViews>
  <sheetFormatPr defaultRowHeight="15" x14ac:dyDescent="0.25"/>
  <sheetData>
    <row r="1" spans="1:13" x14ac:dyDescent="0.25">
      <c r="A1" s="1" t="s">
        <v>0</v>
      </c>
      <c r="B1" s="2"/>
      <c r="C1" t="s">
        <v>1</v>
      </c>
      <c r="D1" s="3"/>
      <c r="E1" s="3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2</v>
      </c>
      <c r="B2" s="2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 t="s">
        <v>4</v>
      </c>
      <c r="B3" s="2"/>
      <c r="C3" s="2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2"/>
      <c r="K4" s="4"/>
      <c r="L4" s="4"/>
      <c r="M4" s="4"/>
    </row>
    <row r="5" spans="1:13" x14ac:dyDescent="0.25">
      <c r="A5" s="5" t="s">
        <v>6</v>
      </c>
      <c r="B5" s="2"/>
      <c r="C5" s="4" t="s">
        <v>70</v>
      </c>
      <c r="D5" s="4"/>
      <c r="E5" s="4"/>
      <c r="F5" s="4"/>
      <c r="G5" s="4"/>
      <c r="H5" s="4"/>
      <c r="I5" s="4"/>
      <c r="J5" s="4"/>
      <c r="K5" s="4"/>
      <c r="L5" s="4"/>
      <c r="M5" s="6"/>
    </row>
    <row r="6" spans="1:13" x14ac:dyDescent="0.25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x14ac:dyDescent="0.25">
      <c r="A7" s="5" t="s">
        <v>7</v>
      </c>
      <c r="B7" s="2"/>
      <c r="C7" s="4" t="s">
        <v>8</v>
      </c>
      <c r="D7" s="2"/>
      <c r="E7" s="2"/>
      <c r="F7" s="2"/>
      <c r="G7" s="2"/>
      <c r="H7" s="2"/>
      <c r="I7" s="2"/>
      <c r="J7" s="7" t="s">
        <v>9</v>
      </c>
      <c r="K7" s="8">
        <v>0.05</v>
      </c>
      <c r="L7" s="2"/>
      <c r="M7" s="6"/>
    </row>
    <row r="8" spans="1:13" x14ac:dyDescent="0.25">
      <c r="A8" s="5"/>
      <c r="B8" s="6"/>
      <c r="C8" s="2"/>
      <c r="D8" s="2"/>
      <c r="E8" s="2"/>
      <c r="F8" s="2"/>
      <c r="G8" s="2"/>
      <c r="H8" s="2"/>
      <c r="I8" s="2"/>
      <c r="J8" s="4"/>
      <c r="K8" s="2"/>
      <c r="L8" s="2"/>
      <c r="M8" s="6"/>
    </row>
    <row r="9" spans="1:13" x14ac:dyDescent="0.25">
      <c r="A9" s="6"/>
      <c r="B9" s="6"/>
      <c r="C9" s="9"/>
      <c r="D9" s="10" t="s">
        <v>10</v>
      </c>
      <c r="E9" s="4"/>
      <c r="F9" s="93" t="s">
        <v>11</v>
      </c>
      <c r="G9" s="94"/>
      <c r="H9" s="11" t="s">
        <v>12</v>
      </c>
      <c r="I9" s="12" t="s">
        <v>13</v>
      </c>
      <c r="J9" s="13" t="s">
        <v>14</v>
      </c>
      <c r="K9" s="3" t="s">
        <v>15</v>
      </c>
      <c r="L9" s="2"/>
      <c r="M9" s="6"/>
    </row>
    <row r="10" spans="1:13" x14ac:dyDescent="0.25">
      <c r="A10" s="6"/>
      <c r="B10" s="6"/>
      <c r="C10" s="14" t="s">
        <v>16</v>
      </c>
      <c r="D10" s="15" t="s">
        <v>17</v>
      </c>
      <c r="E10" s="16"/>
      <c r="F10" s="95" t="s">
        <v>18</v>
      </c>
      <c r="G10" s="92"/>
      <c r="H10" s="17" t="s">
        <v>19</v>
      </c>
      <c r="I10" s="18" t="s">
        <v>20</v>
      </c>
      <c r="J10" s="4"/>
      <c r="K10" s="3" t="s">
        <v>21</v>
      </c>
      <c r="L10" s="2"/>
      <c r="M10" s="6"/>
    </row>
    <row r="11" spans="1:13" x14ac:dyDescent="0.25">
      <c r="A11" s="6"/>
      <c r="B11" s="6"/>
      <c r="C11" s="19">
        <v>2021</v>
      </c>
      <c r="D11" s="20">
        <v>0</v>
      </c>
      <c r="E11" s="2"/>
      <c r="F11" s="96">
        <v>46203</v>
      </c>
      <c r="G11" s="94"/>
      <c r="H11" s="21">
        <v>1.66E-2</v>
      </c>
      <c r="I11" s="22">
        <v>7.0000000000000001E-3</v>
      </c>
      <c r="J11" s="4"/>
      <c r="K11" s="6"/>
      <c r="L11" s="6"/>
      <c r="M11" s="6"/>
    </row>
    <row r="12" spans="1:13" x14ac:dyDescent="0.25">
      <c r="A12" s="5"/>
      <c r="B12" s="6"/>
      <c r="C12" s="19">
        <v>2022</v>
      </c>
      <c r="D12" s="20">
        <v>800</v>
      </c>
      <c r="E12" s="2"/>
      <c r="F12" s="97">
        <v>46568</v>
      </c>
      <c r="G12" s="98"/>
      <c r="H12" s="21">
        <v>1.7299999999999999E-2</v>
      </c>
      <c r="I12" s="22">
        <v>7.4999999999999997E-3</v>
      </c>
      <c r="J12" s="4"/>
      <c r="K12" s="23"/>
      <c r="L12" s="6"/>
      <c r="M12" s="6"/>
    </row>
    <row r="13" spans="1:13" x14ac:dyDescent="0.25">
      <c r="A13" s="6"/>
      <c r="B13" s="6"/>
      <c r="C13" s="19">
        <v>2023</v>
      </c>
      <c r="D13" s="20">
        <v>2400</v>
      </c>
      <c r="E13" s="2"/>
      <c r="F13" s="97">
        <v>46934</v>
      </c>
      <c r="G13" s="98"/>
      <c r="H13" s="21">
        <v>1.7999999999999999E-2</v>
      </c>
      <c r="I13" s="22">
        <v>8.0000000000000002E-3</v>
      </c>
      <c r="J13" s="4"/>
      <c r="K13" s="23"/>
      <c r="L13" s="6"/>
      <c r="M13" s="6"/>
    </row>
    <row r="14" spans="1:13" x14ac:dyDescent="0.25">
      <c r="A14" s="6"/>
      <c r="B14" s="6"/>
      <c r="C14" s="19">
        <v>2024</v>
      </c>
      <c r="D14" s="20">
        <v>2400</v>
      </c>
      <c r="E14" s="24"/>
      <c r="F14" s="97">
        <v>47299</v>
      </c>
      <c r="G14" s="98"/>
      <c r="H14" s="21">
        <v>1.9E-2</v>
      </c>
      <c r="I14" s="22">
        <v>9.0000000000000011E-3</v>
      </c>
      <c r="J14" s="4"/>
      <c r="K14" s="23"/>
      <c r="L14" s="25"/>
      <c r="M14" s="6"/>
    </row>
    <row r="15" spans="1:13" x14ac:dyDescent="0.25">
      <c r="A15" s="2"/>
      <c r="B15" s="2"/>
      <c r="C15" s="26">
        <v>2025</v>
      </c>
      <c r="D15" s="27">
        <v>2540</v>
      </c>
      <c r="E15" s="24"/>
      <c r="F15" s="91">
        <v>47664</v>
      </c>
      <c r="G15" s="92"/>
      <c r="H15" s="28">
        <v>1.9699999999999999E-2</v>
      </c>
      <c r="I15" s="29">
        <v>9.8000000000000014E-3</v>
      </c>
      <c r="J15" s="4"/>
      <c r="K15" s="23"/>
      <c r="L15" s="25"/>
      <c r="M15" s="6"/>
    </row>
    <row r="16" spans="1:13" x14ac:dyDescent="0.25">
      <c r="A16" s="2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</row>
    <row r="17" spans="1:13" x14ac:dyDescent="0.25">
      <c r="A17" s="2"/>
      <c r="B17" s="2"/>
      <c r="C17" s="30"/>
      <c r="D17" s="31" t="s">
        <v>22</v>
      </c>
      <c r="E17" s="31"/>
      <c r="F17" s="31"/>
      <c r="G17" s="31"/>
      <c r="H17" s="32"/>
      <c r="I17" s="32"/>
      <c r="J17" s="4"/>
      <c r="K17" s="4"/>
      <c r="L17" s="4"/>
      <c r="M17" s="6"/>
    </row>
    <row r="18" spans="1:13" x14ac:dyDescent="0.25">
      <c r="A18" s="2"/>
      <c r="B18" s="2"/>
      <c r="C18" s="33" t="s">
        <v>23</v>
      </c>
      <c r="D18" s="17">
        <f>C15+1</f>
        <v>2026</v>
      </c>
      <c r="E18" s="17">
        <f>D18+1</f>
        <v>2027</v>
      </c>
      <c r="F18" s="17">
        <f t="shared" ref="F18:H18" si="0">E18+1</f>
        <v>2028</v>
      </c>
      <c r="G18" s="17">
        <f t="shared" si="0"/>
        <v>2029</v>
      </c>
      <c r="H18" s="34">
        <f t="shared" si="0"/>
        <v>2030</v>
      </c>
      <c r="I18" s="18" t="s">
        <v>24</v>
      </c>
      <c r="J18" s="4"/>
      <c r="K18" s="4"/>
      <c r="L18" s="4"/>
      <c r="M18" s="6"/>
    </row>
    <row r="19" spans="1:13" x14ac:dyDescent="0.25">
      <c r="A19" s="2"/>
      <c r="B19" s="2"/>
      <c r="C19" s="35">
        <v>60</v>
      </c>
      <c r="D19" s="36">
        <v>1</v>
      </c>
      <c r="E19" s="37" t="s">
        <v>25</v>
      </c>
      <c r="F19" s="37" t="s">
        <v>25</v>
      </c>
      <c r="G19" s="37" t="s">
        <v>25</v>
      </c>
      <c r="H19" s="38" t="s">
        <v>25</v>
      </c>
      <c r="I19" s="39">
        <v>1</v>
      </c>
      <c r="J19" s="4"/>
      <c r="K19" s="4"/>
      <c r="L19" s="4"/>
      <c r="M19" s="6"/>
    </row>
    <row r="20" spans="1:13" x14ac:dyDescent="0.25">
      <c r="A20" s="2"/>
      <c r="B20" s="2"/>
      <c r="C20" s="35">
        <v>48</v>
      </c>
      <c r="D20" s="36">
        <v>1</v>
      </c>
      <c r="E20" s="37" t="s">
        <v>25</v>
      </c>
      <c r="F20" s="37" t="s">
        <v>25</v>
      </c>
      <c r="G20" s="37" t="s">
        <v>25</v>
      </c>
      <c r="H20" s="38" t="s">
        <v>25</v>
      </c>
      <c r="I20" s="39">
        <v>1</v>
      </c>
      <c r="J20" s="4"/>
      <c r="K20" s="4"/>
      <c r="L20" s="4"/>
      <c r="M20" s="6"/>
    </row>
    <row r="21" spans="1:13" x14ac:dyDescent="0.25">
      <c r="A21" s="2"/>
      <c r="B21" s="2"/>
      <c r="C21" s="35">
        <v>36</v>
      </c>
      <c r="D21" s="36">
        <v>0.5</v>
      </c>
      <c r="E21" s="36">
        <v>0.5</v>
      </c>
      <c r="F21" s="37" t="s">
        <v>25</v>
      </c>
      <c r="G21" s="37" t="s">
        <v>25</v>
      </c>
      <c r="H21" s="38" t="s">
        <v>25</v>
      </c>
      <c r="I21" s="39">
        <v>1</v>
      </c>
      <c r="J21" s="4"/>
      <c r="K21" s="4"/>
      <c r="L21" s="4"/>
      <c r="M21" s="6"/>
    </row>
    <row r="22" spans="1:13" x14ac:dyDescent="0.25">
      <c r="A22" s="2"/>
      <c r="B22" s="2"/>
      <c r="C22" s="35">
        <v>24</v>
      </c>
      <c r="D22" s="36">
        <v>0.45</v>
      </c>
      <c r="E22" s="36">
        <v>0.3</v>
      </c>
      <c r="F22" s="36">
        <v>0.24999999999999994</v>
      </c>
      <c r="G22" s="37" t="s">
        <v>25</v>
      </c>
      <c r="H22" s="38" t="s">
        <v>25</v>
      </c>
      <c r="I22" s="39">
        <v>1</v>
      </c>
      <c r="J22" s="4"/>
      <c r="K22" s="4"/>
      <c r="L22" s="4"/>
      <c r="M22" s="6"/>
    </row>
    <row r="23" spans="1:13" x14ac:dyDescent="0.25">
      <c r="A23" s="2"/>
      <c r="B23" s="2"/>
      <c r="C23" s="33">
        <v>12</v>
      </c>
      <c r="D23" s="40">
        <v>0.4</v>
      </c>
      <c r="E23" s="40">
        <v>0.3</v>
      </c>
      <c r="F23" s="40">
        <v>0.2</v>
      </c>
      <c r="G23" s="40">
        <v>0.1</v>
      </c>
      <c r="H23" s="41" t="s">
        <v>25</v>
      </c>
      <c r="I23" s="42">
        <v>0.99999999999999989</v>
      </c>
      <c r="J23" s="4"/>
      <c r="K23" s="4"/>
      <c r="L23" s="4"/>
      <c r="M23" s="6"/>
    </row>
  </sheetData>
  <mergeCells count="7">
    <mergeCell ref="F15:G15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/>
  </sheetViews>
  <sheetFormatPr defaultRowHeight="15" x14ac:dyDescent="0.25"/>
  <sheetData>
    <row r="1" spans="1:13" x14ac:dyDescent="0.25">
      <c r="A1" s="1" t="s">
        <v>0</v>
      </c>
      <c r="B1" s="2"/>
      <c r="C1" t="s">
        <v>1</v>
      </c>
      <c r="D1" s="3"/>
      <c r="E1" s="3"/>
      <c r="F1" s="2"/>
      <c r="G1" s="2"/>
      <c r="H1" s="2"/>
      <c r="I1" s="2"/>
      <c r="J1" s="2"/>
      <c r="K1" s="2"/>
      <c r="L1" s="2"/>
      <c r="M1" s="2"/>
    </row>
    <row r="2" spans="1:13" x14ac:dyDescent="0.25">
      <c r="A2" s="1" t="s">
        <v>2</v>
      </c>
      <c r="B2" s="2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1" t="s">
        <v>4</v>
      </c>
      <c r="B3" s="2"/>
      <c r="C3" s="2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4"/>
      <c r="B4" s="4"/>
      <c r="C4" s="4"/>
      <c r="D4" s="4"/>
      <c r="E4" s="4"/>
      <c r="F4" s="4"/>
      <c r="G4" s="4"/>
      <c r="H4" s="4"/>
      <c r="I4" s="4"/>
      <c r="J4" s="2"/>
      <c r="K4" s="4"/>
      <c r="L4" s="4"/>
      <c r="M4" s="4"/>
    </row>
    <row r="5" spans="1:13" x14ac:dyDescent="0.25">
      <c r="A5" s="5" t="s">
        <v>6</v>
      </c>
      <c r="B5" s="2"/>
      <c r="C5" s="4" t="s">
        <v>70</v>
      </c>
      <c r="D5" s="4"/>
      <c r="E5" s="4"/>
      <c r="F5" s="4"/>
      <c r="G5" s="4"/>
      <c r="H5" s="4"/>
      <c r="I5" s="4"/>
      <c r="J5" s="4"/>
      <c r="K5" s="4"/>
      <c r="L5" s="4"/>
      <c r="M5" s="6"/>
    </row>
    <row r="6" spans="1:13" x14ac:dyDescent="0.25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6"/>
    </row>
    <row r="7" spans="1:13" x14ac:dyDescent="0.25">
      <c r="A7" s="5" t="s">
        <v>7</v>
      </c>
      <c r="B7" s="2"/>
      <c r="C7" s="4" t="s">
        <v>8</v>
      </c>
      <c r="D7" s="2"/>
      <c r="E7" s="2"/>
      <c r="F7" s="2"/>
      <c r="G7" s="2"/>
      <c r="H7" s="2"/>
      <c r="I7" s="2"/>
      <c r="J7" s="7" t="s">
        <v>9</v>
      </c>
      <c r="K7" s="8">
        <v>0.06</v>
      </c>
      <c r="L7" s="2"/>
      <c r="M7" s="6"/>
    </row>
    <row r="8" spans="1:13" x14ac:dyDescent="0.25">
      <c r="A8" s="5"/>
      <c r="B8" s="6"/>
      <c r="C8" s="2"/>
      <c r="D8" s="2"/>
      <c r="E8" s="2"/>
      <c r="F8" s="2"/>
      <c r="G8" s="2"/>
      <c r="H8" s="2"/>
      <c r="I8" s="2"/>
      <c r="J8" s="4"/>
      <c r="K8" s="2"/>
      <c r="L8" s="2"/>
      <c r="M8" s="6"/>
    </row>
    <row r="9" spans="1:13" x14ac:dyDescent="0.25">
      <c r="A9" s="6"/>
      <c r="B9" s="6"/>
      <c r="C9" s="9"/>
      <c r="D9" s="10" t="s">
        <v>10</v>
      </c>
      <c r="E9" s="4"/>
      <c r="F9" s="93" t="s">
        <v>11</v>
      </c>
      <c r="G9" s="94"/>
      <c r="H9" s="11" t="s">
        <v>12</v>
      </c>
      <c r="I9" s="12" t="s">
        <v>13</v>
      </c>
      <c r="J9" s="13" t="s">
        <v>14</v>
      </c>
      <c r="K9" s="3" t="s">
        <v>15</v>
      </c>
      <c r="L9" s="2"/>
      <c r="M9" s="6"/>
    </row>
    <row r="10" spans="1:13" x14ac:dyDescent="0.25">
      <c r="A10" s="6"/>
      <c r="B10" s="6"/>
      <c r="C10" s="14" t="s">
        <v>16</v>
      </c>
      <c r="D10" s="15" t="s">
        <v>17</v>
      </c>
      <c r="E10" s="16"/>
      <c r="F10" s="95" t="s">
        <v>18</v>
      </c>
      <c r="G10" s="92"/>
      <c r="H10" s="17" t="s">
        <v>19</v>
      </c>
      <c r="I10" s="18" t="s">
        <v>20</v>
      </c>
      <c r="J10" s="4"/>
      <c r="K10" s="3" t="s">
        <v>21</v>
      </c>
      <c r="L10" s="2"/>
      <c r="M10" s="6"/>
    </row>
    <row r="11" spans="1:13" x14ac:dyDescent="0.25">
      <c r="A11" s="6"/>
      <c r="B11" s="6"/>
      <c r="C11" s="19">
        <v>2021</v>
      </c>
      <c r="D11" s="20">
        <v>0</v>
      </c>
      <c r="E11" s="2"/>
      <c r="F11" s="96">
        <v>46203</v>
      </c>
      <c r="G11" s="94"/>
      <c r="H11" s="21">
        <v>1.6400000000000001E-2</v>
      </c>
      <c r="I11" s="22">
        <v>6.4999999999999997E-3</v>
      </c>
      <c r="J11" s="4"/>
      <c r="K11" s="6"/>
      <c r="L11" s="6"/>
      <c r="M11" s="6"/>
    </row>
    <row r="12" spans="1:13" x14ac:dyDescent="0.25">
      <c r="A12" s="5"/>
      <c r="B12" s="6"/>
      <c r="C12" s="19">
        <v>2022</v>
      </c>
      <c r="D12" s="20">
        <v>400</v>
      </c>
      <c r="E12" s="2"/>
      <c r="F12" s="97">
        <v>46568</v>
      </c>
      <c r="G12" s="98"/>
      <c r="H12" s="21">
        <v>1.7300000000000003E-2</v>
      </c>
      <c r="I12" s="22">
        <v>7.6E-3</v>
      </c>
      <c r="J12" s="4"/>
      <c r="K12" s="23"/>
      <c r="L12" s="6"/>
      <c r="M12" s="6"/>
    </row>
    <row r="13" spans="1:13" x14ac:dyDescent="0.25">
      <c r="A13" s="6"/>
      <c r="B13" s="6"/>
      <c r="C13" s="19">
        <v>2023</v>
      </c>
      <c r="D13" s="20">
        <v>1600</v>
      </c>
      <c r="E13" s="2"/>
      <c r="F13" s="97">
        <v>46934</v>
      </c>
      <c r="G13" s="98"/>
      <c r="H13" s="21">
        <v>1.8500000000000003E-2</v>
      </c>
      <c r="I13" s="22">
        <v>8.8999999999999999E-3</v>
      </c>
      <c r="J13" s="4"/>
      <c r="K13" s="23"/>
      <c r="L13" s="6"/>
      <c r="M13" s="6"/>
    </row>
    <row r="14" spans="1:13" x14ac:dyDescent="0.25">
      <c r="A14" s="6"/>
      <c r="B14" s="6"/>
      <c r="C14" s="19">
        <v>2024</v>
      </c>
      <c r="D14" s="20">
        <v>2880</v>
      </c>
      <c r="E14" s="24"/>
      <c r="F14" s="97">
        <v>47299</v>
      </c>
      <c r="G14" s="98"/>
      <c r="H14" s="21">
        <v>1.9300000000000001E-2</v>
      </c>
      <c r="I14" s="22">
        <v>1.0200000000000001E-2</v>
      </c>
      <c r="J14" s="4"/>
      <c r="K14" s="23"/>
      <c r="L14" s="25"/>
      <c r="M14" s="6"/>
    </row>
    <row r="15" spans="1:13" x14ac:dyDescent="0.25">
      <c r="A15" s="2"/>
      <c r="B15" s="2"/>
      <c r="C15" s="26">
        <v>2025</v>
      </c>
      <c r="D15" s="27">
        <v>3020</v>
      </c>
      <c r="E15" s="24"/>
      <c r="F15" s="91">
        <v>47664</v>
      </c>
      <c r="G15" s="92"/>
      <c r="H15" s="28">
        <v>2.0200000000000003E-2</v>
      </c>
      <c r="I15" s="29">
        <v>1.17E-2</v>
      </c>
      <c r="J15" s="4"/>
      <c r="K15" s="23"/>
      <c r="L15" s="25"/>
      <c r="M15" s="6"/>
    </row>
    <row r="16" spans="1:13" x14ac:dyDescent="0.25">
      <c r="A16" s="2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</row>
    <row r="17" spans="1:13" x14ac:dyDescent="0.25">
      <c r="A17" s="2"/>
      <c r="B17" s="2"/>
      <c r="C17" s="30"/>
      <c r="D17" s="31" t="s">
        <v>22</v>
      </c>
      <c r="E17" s="31"/>
      <c r="F17" s="31"/>
      <c r="G17" s="31"/>
      <c r="H17" s="32"/>
      <c r="I17" s="32"/>
      <c r="J17" s="4"/>
      <c r="K17" s="4"/>
      <c r="L17" s="4"/>
      <c r="M17" s="6"/>
    </row>
    <row r="18" spans="1:13" x14ac:dyDescent="0.25">
      <c r="A18" s="2"/>
      <c r="B18" s="2"/>
      <c r="C18" s="33" t="s">
        <v>23</v>
      </c>
      <c r="D18" s="17">
        <f>C15+1</f>
        <v>2026</v>
      </c>
      <c r="E18" s="17">
        <f>D18+1</f>
        <v>2027</v>
      </c>
      <c r="F18" s="17">
        <f t="shared" ref="F18:H18" si="0">E18+1</f>
        <v>2028</v>
      </c>
      <c r="G18" s="17">
        <f t="shared" si="0"/>
        <v>2029</v>
      </c>
      <c r="H18" s="34">
        <f t="shared" si="0"/>
        <v>2030</v>
      </c>
      <c r="I18" s="18" t="s">
        <v>24</v>
      </c>
      <c r="J18" s="4"/>
      <c r="K18" s="4"/>
      <c r="L18" s="4"/>
      <c r="M18" s="6"/>
    </row>
    <row r="19" spans="1:13" x14ac:dyDescent="0.25">
      <c r="A19" s="2"/>
      <c r="B19" s="2"/>
      <c r="C19" s="35">
        <v>60</v>
      </c>
      <c r="D19" s="36">
        <v>1</v>
      </c>
      <c r="E19" s="37" t="s">
        <v>25</v>
      </c>
      <c r="F19" s="37" t="s">
        <v>25</v>
      </c>
      <c r="G19" s="37" t="s">
        <v>25</v>
      </c>
      <c r="H19" s="38" t="s">
        <v>25</v>
      </c>
      <c r="I19" s="39">
        <v>1</v>
      </c>
      <c r="J19" s="4"/>
      <c r="K19" s="4"/>
      <c r="L19" s="4"/>
      <c r="M19" s="6"/>
    </row>
    <row r="20" spans="1:13" x14ac:dyDescent="0.25">
      <c r="A20" s="2"/>
      <c r="B20" s="2"/>
      <c r="C20" s="35">
        <v>48</v>
      </c>
      <c r="D20" s="36">
        <v>1</v>
      </c>
      <c r="E20" s="37" t="s">
        <v>25</v>
      </c>
      <c r="F20" s="37" t="s">
        <v>25</v>
      </c>
      <c r="G20" s="37" t="s">
        <v>25</v>
      </c>
      <c r="H20" s="38" t="s">
        <v>25</v>
      </c>
      <c r="I20" s="39">
        <v>1</v>
      </c>
      <c r="J20" s="4"/>
      <c r="K20" s="4"/>
      <c r="L20" s="4"/>
      <c r="M20" s="6"/>
    </row>
    <row r="21" spans="1:13" x14ac:dyDescent="0.25">
      <c r="A21" s="2"/>
      <c r="B21" s="2"/>
      <c r="C21" s="35">
        <v>36</v>
      </c>
      <c r="D21" s="36">
        <v>0.5</v>
      </c>
      <c r="E21" s="36">
        <v>0.5</v>
      </c>
      <c r="F21" s="37" t="s">
        <v>25</v>
      </c>
      <c r="G21" s="37" t="s">
        <v>25</v>
      </c>
      <c r="H21" s="38" t="s">
        <v>25</v>
      </c>
      <c r="I21" s="39">
        <v>1</v>
      </c>
      <c r="J21" s="4"/>
      <c r="K21" s="4"/>
      <c r="L21" s="4"/>
      <c r="M21" s="6"/>
    </row>
    <row r="22" spans="1:13" x14ac:dyDescent="0.25">
      <c r="A22" s="2"/>
      <c r="B22" s="2"/>
      <c r="C22" s="35">
        <v>24</v>
      </c>
      <c r="D22" s="36">
        <v>0.5</v>
      </c>
      <c r="E22" s="36">
        <v>0.3</v>
      </c>
      <c r="F22" s="36">
        <v>0.19999999999999996</v>
      </c>
      <c r="G22" s="37" t="s">
        <v>25</v>
      </c>
      <c r="H22" s="38" t="s">
        <v>25</v>
      </c>
      <c r="I22" s="39">
        <v>1</v>
      </c>
      <c r="J22" s="4"/>
      <c r="K22" s="4"/>
      <c r="L22" s="4"/>
      <c r="M22" s="6"/>
    </row>
    <row r="23" spans="1:13" x14ac:dyDescent="0.25">
      <c r="A23" s="2"/>
      <c r="B23" s="2"/>
      <c r="C23" s="33">
        <v>12</v>
      </c>
      <c r="D23" s="40">
        <v>0.4</v>
      </c>
      <c r="E23" s="40">
        <v>0.25</v>
      </c>
      <c r="F23" s="40">
        <v>0.2</v>
      </c>
      <c r="G23" s="40">
        <v>0.15000000000000002</v>
      </c>
      <c r="H23" s="41" t="s">
        <v>25</v>
      </c>
      <c r="I23" s="42">
        <v>1</v>
      </c>
      <c r="J23" s="4"/>
      <c r="K23" s="4"/>
      <c r="L23" s="4"/>
      <c r="M23" s="6"/>
    </row>
  </sheetData>
  <mergeCells count="7">
    <mergeCell ref="F15:G15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/>
  </sheetViews>
  <sheetFormatPr defaultRowHeight="15" x14ac:dyDescent="0.25"/>
  <sheetData>
    <row r="1" spans="1:27" x14ac:dyDescent="0.25">
      <c r="A1" s="1" t="s">
        <v>0</v>
      </c>
      <c r="B1" s="2"/>
      <c r="C1" t="s">
        <v>1</v>
      </c>
      <c r="D1" s="3"/>
      <c r="E1" s="3"/>
      <c r="F1" s="2"/>
      <c r="G1" s="2"/>
      <c r="H1" s="2"/>
      <c r="I1" s="2"/>
      <c r="J1" s="2"/>
      <c r="K1" s="2"/>
      <c r="L1" s="2"/>
      <c r="M1" s="2"/>
      <c r="N1" s="43" t="s">
        <v>26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1" t="s">
        <v>2</v>
      </c>
      <c r="B2" s="2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43" t="s">
        <v>26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" t="s">
        <v>4</v>
      </c>
      <c r="B3" s="2"/>
      <c r="C3" s="2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43" t="s">
        <v>26</v>
      </c>
      <c r="O3" s="44" t="s">
        <v>27</v>
      </c>
      <c r="P3" s="2" t="s">
        <v>28</v>
      </c>
      <c r="Q3" s="2"/>
      <c r="R3" s="2"/>
      <c r="S3" s="2"/>
      <c r="T3" s="2"/>
      <c r="U3" s="2"/>
      <c r="V3" s="2"/>
      <c r="W3" s="2"/>
      <c r="X3" s="45" t="s">
        <v>29</v>
      </c>
      <c r="Y3" s="2"/>
      <c r="Z3" s="2"/>
      <c r="AA3" s="2"/>
    </row>
    <row r="4" spans="1:27" x14ac:dyDescent="0.25">
      <c r="A4" s="4"/>
      <c r="B4" s="4"/>
      <c r="C4" s="4"/>
      <c r="D4" s="4"/>
      <c r="E4" s="4"/>
      <c r="F4" s="4"/>
      <c r="G4" s="4"/>
      <c r="H4" s="4"/>
      <c r="I4" s="4"/>
      <c r="J4" s="2"/>
      <c r="K4" s="4"/>
      <c r="L4" s="4"/>
      <c r="M4" s="4"/>
      <c r="N4" s="7" t="s">
        <v>26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5" t="s">
        <v>6</v>
      </c>
      <c r="B5" s="2"/>
      <c r="C5" s="4" t="s">
        <v>70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26</v>
      </c>
      <c r="O5" s="4"/>
      <c r="P5" s="4"/>
      <c r="Q5" s="4"/>
      <c r="R5" s="46" t="s">
        <v>30</v>
      </c>
      <c r="S5" s="46" t="s">
        <v>31</v>
      </c>
      <c r="T5" s="46" t="s">
        <v>32</v>
      </c>
      <c r="U5" s="4"/>
      <c r="V5" s="4"/>
      <c r="W5" s="4"/>
      <c r="X5" s="4"/>
      <c r="Y5" s="4"/>
      <c r="Z5" s="4"/>
      <c r="AA5" s="4"/>
    </row>
    <row r="6" spans="1:27" x14ac:dyDescent="0.25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7" t="s">
        <v>26</v>
      </c>
      <c r="O6" s="4"/>
      <c r="P6" s="93" t="s">
        <v>11</v>
      </c>
      <c r="Q6" s="94"/>
      <c r="R6" s="11" t="s">
        <v>12</v>
      </c>
      <c r="S6" s="12" t="s">
        <v>13</v>
      </c>
      <c r="T6" s="12" t="s">
        <v>33</v>
      </c>
      <c r="U6" s="47"/>
      <c r="V6" s="4"/>
      <c r="W6" s="4"/>
      <c r="X6" s="4"/>
      <c r="Y6" s="4"/>
      <c r="Z6" s="4"/>
      <c r="AA6" s="4"/>
    </row>
    <row r="7" spans="1:27" x14ac:dyDescent="0.25">
      <c r="A7" s="5" t="s">
        <v>7</v>
      </c>
      <c r="B7" s="2"/>
      <c r="C7" s="4" t="s">
        <v>8</v>
      </c>
      <c r="D7" s="2"/>
      <c r="E7" s="2"/>
      <c r="F7" s="2"/>
      <c r="G7" s="2"/>
      <c r="H7" s="2"/>
      <c r="I7" s="2"/>
      <c r="J7" s="7" t="s">
        <v>9</v>
      </c>
      <c r="K7" s="8">
        <v>0.05</v>
      </c>
      <c r="L7" s="2"/>
      <c r="M7" s="6"/>
      <c r="N7" s="7" t="s">
        <v>26</v>
      </c>
      <c r="O7" s="4"/>
      <c r="P7" s="95" t="s">
        <v>18</v>
      </c>
      <c r="Q7" s="92"/>
      <c r="R7" s="17" t="s">
        <v>19</v>
      </c>
      <c r="S7" s="18" t="s">
        <v>20</v>
      </c>
      <c r="T7" s="18" t="s">
        <v>34</v>
      </c>
      <c r="U7" s="4"/>
      <c r="V7" s="4"/>
      <c r="W7" s="4"/>
      <c r="X7" s="4"/>
      <c r="Y7" s="4"/>
      <c r="Z7" s="4"/>
      <c r="AA7" s="4"/>
    </row>
    <row r="8" spans="1:27" x14ac:dyDescent="0.25">
      <c r="A8" s="5"/>
      <c r="B8" s="6"/>
      <c r="C8" s="2"/>
      <c r="D8" s="2"/>
      <c r="E8" s="2"/>
      <c r="F8" s="2"/>
      <c r="G8" s="2"/>
      <c r="H8" s="2"/>
      <c r="I8" s="2"/>
      <c r="J8" s="4"/>
      <c r="K8" s="2"/>
      <c r="L8" s="2"/>
      <c r="M8" s="6"/>
      <c r="N8" s="7" t="s">
        <v>26</v>
      </c>
      <c r="O8" s="2"/>
      <c r="P8" s="96">
        <f>F11</f>
        <v>46203</v>
      </c>
      <c r="Q8" s="94"/>
      <c r="R8" s="48">
        <f t="shared" ref="R8:S12" si="0">H11</f>
        <v>1.66E-2</v>
      </c>
      <c r="S8" s="49">
        <f t="shared" si="0"/>
        <v>7.0000000000000001E-3</v>
      </c>
      <c r="T8" s="50">
        <f t="shared" ref="T8:T10" si="1">R8+S8</f>
        <v>2.3599999999999999E-2</v>
      </c>
      <c r="U8" s="47" t="s">
        <v>35</v>
      </c>
      <c r="V8" s="2"/>
      <c r="W8" s="2"/>
      <c r="X8" s="2"/>
      <c r="Y8" s="4"/>
      <c r="Z8" s="4"/>
      <c r="AA8" s="4"/>
    </row>
    <row r="9" spans="1:27" x14ac:dyDescent="0.25">
      <c r="A9" s="6"/>
      <c r="B9" s="6"/>
      <c r="C9" s="9"/>
      <c r="D9" s="10" t="s">
        <v>10</v>
      </c>
      <c r="E9" s="4"/>
      <c r="F9" s="93" t="s">
        <v>11</v>
      </c>
      <c r="G9" s="94"/>
      <c r="H9" s="11" t="s">
        <v>12</v>
      </c>
      <c r="I9" s="12" t="s">
        <v>13</v>
      </c>
      <c r="J9" s="13" t="s">
        <v>14</v>
      </c>
      <c r="K9" s="3" t="s">
        <v>15</v>
      </c>
      <c r="L9" s="2"/>
      <c r="M9" s="6"/>
      <c r="N9" s="7" t="s">
        <v>26</v>
      </c>
      <c r="O9" s="2"/>
      <c r="P9" s="97">
        <f t="shared" ref="P9:P12" si="2">F12</f>
        <v>46568</v>
      </c>
      <c r="Q9" s="98"/>
      <c r="R9" s="48">
        <f t="shared" si="0"/>
        <v>1.7299999999999999E-2</v>
      </c>
      <c r="S9" s="49">
        <f t="shared" si="0"/>
        <v>7.4999999999999997E-3</v>
      </c>
      <c r="T9" s="50">
        <f t="shared" si="1"/>
        <v>2.4799999999999999E-2</v>
      </c>
      <c r="U9" s="47" t="s">
        <v>35</v>
      </c>
      <c r="V9" s="2"/>
      <c r="W9" s="2"/>
      <c r="X9" s="2"/>
      <c r="Y9" s="4"/>
      <c r="Z9" s="4"/>
      <c r="AA9" s="4"/>
    </row>
    <row r="10" spans="1:27" x14ac:dyDescent="0.25">
      <c r="A10" s="6"/>
      <c r="B10" s="6"/>
      <c r="C10" s="14" t="s">
        <v>16</v>
      </c>
      <c r="D10" s="15" t="s">
        <v>17</v>
      </c>
      <c r="E10" s="16"/>
      <c r="F10" s="95" t="s">
        <v>18</v>
      </c>
      <c r="G10" s="92"/>
      <c r="H10" s="17" t="s">
        <v>19</v>
      </c>
      <c r="I10" s="18" t="s">
        <v>20</v>
      </c>
      <c r="J10" s="4"/>
      <c r="K10" s="3" t="s">
        <v>21</v>
      </c>
      <c r="L10" s="2"/>
      <c r="M10" s="6"/>
      <c r="N10" s="7" t="s">
        <v>26</v>
      </c>
      <c r="O10" s="2"/>
      <c r="P10" s="97">
        <f t="shared" si="2"/>
        <v>46934</v>
      </c>
      <c r="Q10" s="98"/>
      <c r="R10" s="48">
        <f t="shared" si="0"/>
        <v>1.7999999999999999E-2</v>
      </c>
      <c r="S10" s="49">
        <f t="shared" si="0"/>
        <v>8.0000000000000002E-3</v>
      </c>
      <c r="T10" s="50">
        <f t="shared" si="1"/>
        <v>2.5999999999999999E-2</v>
      </c>
      <c r="U10" s="47" t="s">
        <v>35</v>
      </c>
      <c r="V10" s="2"/>
      <c r="W10" s="2"/>
      <c r="X10" s="2"/>
      <c r="Y10" s="4"/>
      <c r="Z10" s="4"/>
      <c r="AA10" s="4"/>
    </row>
    <row r="11" spans="1:27" x14ac:dyDescent="0.25">
      <c r="A11" s="6"/>
      <c r="B11" s="6"/>
      <c r="C11" s="19">
        <v>2021</v>
      </c>
      <c r="D11" s="20">
        <v>0</v>
      </c>
      <c r="E11" s="2"/>
      <c r="F11" s="96">
        <v>46203</v>
      </c>
      <c r="G11" s="94"/>
      <c r="H11" s="21">
        <v>1.66E-2</v>
      </c>
      <c r="I11" s="22">
        <v>7.0000000000000001E-3</v>
      </c>
      <c r="J11" s="4"/>
      <c r="K11" s="6"/>
      <c r="L11" s="6"/>
      <c r="M11" s="6"/>
      <c r="N11" s="7" t="s">
        <v>26</v>
      </c>
      <c r="O11" s="4"/>
      <c r="P11" s="97">
        <f t="shared" si="2"/>
        <v>47299</v>
      </c>
      <c r="Q11" s="98"/>
      <c r="R11" s="48">
        <f t="shared" si="0"/>
        <v>1.9E-2</v>
      </c>
      <c r="S11" s="49">
        <f t="shared" si="0"/>
        <v>9.0000000000000011E-3</v>
      </c>
      <c r="T11" s="50">
        <f>R11+S11</f>
        <v>2.8000000000000001E-2</v>
      </c>
      <c r="U11" s="47" t="s">
        <v>35</v>
      </c>
      <c r="V11" s="4"/>
      <c r="W11" s="4"/>
      <c r="X11" s="4"/>
      <c r="Y11" s="4"/>
      <c r="Z11" s="4"/>
      <c r="AA11" s="4"/>
    </row>
    <row r="12" spans="1:27" x14ac:dyDescent="0.25">
      <c r="A12" s="5"/>
      <c r="B12" s="6"/>
      <c r="C12" s="19">
        <v>2022</v>
      </c>
      <c r="D12" s="20">
        <v>800</v>
      </c>
      <c r="E12" s="2"/>
      <c r="F12" s="97">
        <v>46568</v>
      </c>
      <c r="G12" s="98"/>
      <c r="H12" s="21">
        <v>1.7299999999999999E-2</v>
      </c>
      <c r="I12" s="22">
        <v>7.4999999999999997E-3</v>
      </c>
      <c r="J12" s="4"/>
      <c r="K12" s="23"/>
      <c r="L12" s="6"/>
      <c r="M12" s="6"/>
      <c r="N12" s="7" t="s">
        <v>26</v>
      </c>
      <c r="O12" s="4"/>
      <c r="P12" s="91">
        <f t="shared" si="2"/>
        <v>47664</v>
      </c>
      <c r="Q12" s="92"/>
      <c r="R12" s="51">
        <f t="shared" si="0"/>
        <v>1.9699999999999999E-2</v>
      </c>
      <c r="S12" s="52">
        <f t="shared" si="0"/>
        <v>9.8000000000000014E-3</v>
      </c>
      <c r="T12" s="53">
        <f>R12+S12</f>
        <v>2.9499999999999998E-2</v>
      </c>
      <c r="U12" s="47" t="s">
        <v>35</v>
      </c>
      <c r="V12" s="4"/>
      <c r="W12" s="4"/>
      <c r="X12" s="4"/>
      <c r="Y12" s="4"/>
      <c r="Z12" s="4"/>
      <c r="AA12" s="4"/>
    </row>
    <row r="13" spans="1:27" x14ac:dyDescent="0.25">
      <c r="A13" s="6"/>
      <c r="B13" s="6"/>
      <c r="C13" s="19">
        <v>2023</v>
      </c>
      <c r="D13" s="20">
        <v>2400</v>
      </c>
      <c r="E13" s="2"/>
      <c r="F13" s="97">
        <v>46934</v>
      </c>
      <c r="G13" s="98"/>
      <c r="H13" s="21">
        <v>1.7999999999999999E-2</v>
      </c>
      <c r="I13" s="22">
        <v>8.0000000000000002E-3</v>
      </c>
      <c r="J13" s="4"/>
      <c r="K13" s="23"/>
      <c r="L13" s="6"/>
      <c r="M13" s="6"/>
      <c r="N13" s="7" t="s">
        <v>26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6"/>
      <c r="B14" s="6"/>
      <c r="C14" s="19">
        <v>2024</v>
      </c>
      <c r="D14" s="20">
        <v>2400</v>
      </c>
      <c r="E14" s="24"/>
      <c r="F14" s="97">
        <v>47299</v>
      </c>
      <c r="G14" s="98"/>
      <c r="H14" s="21">
        <v>1.9E-2</v>
      </c>
      <c r="I14" s="22">
        <v>9.0000000000000011E-3</v>
      </c>
      <c r="J14" s="4"/>
      <c r="K14" s="23"/>
      <c r="L14" s="25"/>
      <c r="M14" s="6"/>
      <c r="N14" s="7" t="s">
        <v>26</v>
      </c>
      <c r="O14" s="44" t="s">
        <v>36</v>
      </c>
      <c r="P14" s="2" t="s">
        <v>37</v>
      </c>
      <c r="Q14" s="2"/>
      <c r="R14" s="2"/>
      <c r="S14" s="2"/>
      <c r="T14" s="2"/>
      <c r="U14" s="2"/>
      <c r="V14" s="2"/>
      <c r="W14" s="2"/>
      <c r="X14" s="4"/>
      <c r="Y14" s="4"/>
      <c r="Z14" s="4"/>
      <c r="AA14" s="4"/>
    </row>
    <row r="15" spans="1:27" x14ac:dyDescent="0.25">
      <c r="A15" s="2"/>
      <c r="B15" s="2"/>
      <c r="C15" s="26">
        <v>2025</v>
      </c>
      <c r="D15" s="27">
        <v>2540</v>
      </c>
      <c r="E15" s="24"/>
      <c r="F15" s="91">
        <v>47664</v>
      </c>
      <c r="G15" s="92"/>
      <c r="H15" s="28">
        <v>1.9699999999999999E-2</v>
      </c>
      <c r="I15" s="29">
        <v>9.8000000000000014E-3</v>
      </c>
      <c r="J15" s="4"/>
      <c r="K15" s="23"/>
      <c r="L15" s="25"/>
      <c r="M15" s="6"/>
      <c r="N15" s="7" t="s">
        <v>26</v>
      </c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  <c r="AA15" s="4"/>
    </row>
    <row r="16" spans="1:27" x14ac:dyDescent="0.25">
      <c r="A16" s="2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26</v>
      </c>
      <c r="O16" s="2"/>
      <c r="P16" s="54"/>
      <c r="Q16" s="16">
        <f>D18</f>
        <v>2026</v>
      </c>
      <c r="R16" s="16">
        <f>E18</f>
        <v>2027</v>
      </c>
      <c r="S16" s="16">
        <f>F18</f>
        <v>2028</v>
      </c>
      <c r="T16" s="16">
        <f>G18</f>
        <v>2029</v>
      </c>
      <c r="U16" s="16">
        <f>H18</f>
        <v>2030</v>
      </c>
      <c r="V16" s="2"/>
      <c r="W16" s="2"/>
      <c r="X16" s="4"/>
      <c r="Y16" s="4"/>
      <c r="Z16" s="4"/>
      <c r="AA16" s="4"/>
    </row>
    <row r="17" spans="1:27" x14ac:dyDescent="0.25">
      <c r="A17" s="2"/>
      <c r="B17" s="2"/>
      <c r="C17" s="30"/>
      <c r="D17" s="31" t="s">
        <v>22</v>
      </c>
      <c r="E17" s="31"/>
      <c r="F17" s="31"/>
      <c r="G17" s="31"/>
      <c r="H17" s="32"/>
      <c r="I17" s="32"/>
      <c r="J17" s="4"/>
      <c r="K17" s="4"/>
      <c r="L17" s="4"/>
      <c r="M17" s="6"/>
      <c r="N17" s="7" t="s">
        <v>26</v>
      </c>
      <c r="O17" s="2"/>
      <c r="P17" s="54" t="s">
        <v>38</v>
      </c>
      <c r="Q17" s="55">
        <f t="array" ref="Q17:U17">TRANSPOSE(T8:T12)</f>
        <v>2.3599999999999999E-2</v>
      </c>
      <c r="R17" s="55">
        <v>2.4799999999999999E-2</v>
      </c>
      <c r="S17" s="55">
        <v>2.5999999999999999E-2</v>
      </c>
      <c r="T17" s="55">
        <v>2.8000000000000001E-2</v>
      </c>
      <c r="U17" s="55">
        <v>2.9499999999999998E-2</v>
      </c>
      <c r="V17" s="2"/>
      <c r="W17" s="2"/>
      <c r="X17" s="4"/>
      <c r="Y17" s="4"/>
      <c r="Z17" s="4"/>
      <c r="AA17" s="4"/>
    </row>
    <row r="18" spans="1:27" x14ac:dyDescent="0.25">
      <c r="A18" s="2"/>
      <c r="B18" s="2"/>
      <c r="C18" s="33" t="s">
        <v>23</v>
      </c>
      <c r="D18" s="17">
        <f>C15+1</f>
        <v>2026</v>
      </c>
      <c r="E18" s="17">
        <f>D18+1</f>
        <v>2027</v>
      </c>
      <c r="F18" s="17">
        <f t="shared" ref="F18:H18" si="3">E18+1</f>
        <v>2028</v>
      </c>
      <c r="G18" s="17">
        <f t="shared" si="3"/>
        <v>2029</v>
      </c>
      <c r="H18" s="34">
        <f t="shared" si="3"/>
        <v>2030</v>
      </c>
      <c r="I18" s="18" t="s">
        <v>24</v>
      </c>
      <c r="J18" s="4"/>
      <c r="K18" s="4"/>
      <c r="L18" s="4"/>
      <c r="M18" s="6"/>
      <c r="N18" s="7" t="s">
        <v>26</v>
      </c>
      <c r="O18" s="2"/>
      <c r="P18" s="54" t="s">
        <v>39</v>
      </c>
      <c r="Q18" s="56">
        <v>0.5</v>
      </c>
      <c r="R18" s="56">
        <f>Q18+1</f>
        <v>1.5</v>
      </c>
      <c r="S18" s="56">
        <f>R18+1</f>
        <v>2.5</v>
      </c>
      <c r="T18" s="56">
        <f>S18+1</f>
        <v>3.5</v>
      </c>
      <c r="U18" s="56">
        <f>T18+1</f>
        <v>4.5</v>
      </c>
      <c r="V18" s="57" t="s">
        <v>40</v>
      </c>
      <c r="W18" s="2"/>
      <c r="X18" s="4"/>
      <c r="Y18" s="4"/>
      <c r="Z18" s="4"/>
      <c r="AA18" s="4"/>
    </row>
    <row r="19" spans="1:27" x14ac:dyDescent="0.25">
      <c r="A19" s="2"/>
      <c r="B19" s="2"/>
      <c r="C19" s="35">
        <v>60</v>
      </c>
      <c r="D19" s="36">
        <v>1</v>
      </c>
      <c r="E19" s="37" t="s">
        <v>25</v>
      </c>
      <c r="F19" s="37" t="s">
        <v>25</v>
      </c>
      <c r="G19" s="37" t="s">
        <v>25</v>
      </c>
      <c r="H19" s="38" t="s">
        <v>25</v>
      </c>
      <c r="I19" s="39">
        <v>1</v>
      </c>
      <c r="J19" s="4"/>
      <c r="K19" s="4"/>
      <c r="L19" s="4"/>
      <c r="M19" s="6"/>
      <c r="N19" s="7" t="s">
        <v>26</v>
      </c>
      <c r="O19" s="2"/>
      <c r="P19" s="54" t="s">
        <v>41</v>
      </c>
      <c r="Q19" s="58">
        <f>(1+Q17)^-Q18</f>
        <v>0.98840483547805691</v>
      </c>
      <c r="R19" s="58">
        <f t="shared" ref="R19:U19" si="4">(1+R17)^-R18</f>
        <v>0.96392074025858676</v>
      </c>
      <c r="S19" s="58">
        <f t="shared" si="4"/>
        <v>0.9378461460112012</v>
      </c>
      <c r="T19" s="58">
        <f t="shared" si="4"/>
        <v>0.9078709058928075</v>
      </c>
      <c r="U19" s="58">
        <f t="shared" si="4"/>
        <v>0.87736725302867147</v>
      </c>
      <c r="V19" s="57" t="s">
        <v>40</v>
      </c>
      <c r="W19" s="45" t="s">
        <v>42</v>
      </c>
      <c r="X19" s="4"/>
      <c r="Y19" s="4"/>
      <c r="Z19" s="4"/>
      <c r="AA19" s="4"/>
    </row>
    <row r="20" spans="1:27" x14ac:dyDescent="0.25">
      <c r="A20" s="2"/>
      <c r="B20" s="2"/>
      <c r="C20" s="35">
        <v>48</v>
      </c>
      <c r="D20" s="36">
        <v>1</v>
      </c>
      <c r="E20" s="37" t="s">
        <v>25</v>
      </c>
      <c r="F20" s="37" t="s">
        <v>25</v>
      </c>
      <c r="G20" s="37" t="s">
        <v>25</v>
      </c>
      <c r="H20" s="38" t="s">
        <v>25</v>
      </c>
      <c r="I20" s="39">
        <v>1</v>
      </c>
      <c r="J20" s="4"/>
      <c r="K20" s="4"/>
      <c r="L20" s="4"/>
      <c r="M20" s="6"/>
      <c r="N20" s="7" t="s">
        <v>26</v>
      </c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  <c r="AA20" s="4"/>
    </row>
    <row r="21" spans="1:27" x14ac:dyDescent="0.25">
      <c r="A21" s="2"/>
      <c r="B21" s="2"/>
      <c r="C21" s="35">
        <v>36</v>
      </c>
      <c r="D21" s="36">
        <v>0.5</v>
      </c>
      <c r="E21" s="36">
        <v>0.5</v>
      </c>
      <c r="F21" s="37" t="s">
        <v>25</v>
      </c>
      <c r="G21" s="37" t="s">
        <v>25</v>
      </c>
      <c r="H21" s="38" t="s">
        <v>25</v>
      </c>
      <c r="I21" s="39">
        <v>1</v>
      </c>
      <c r="J21" s="4"/>
      <c r="K21" s="4"/>
      <c r="L21" s="4"/>
      <c r="M21" s="6"/>
      <c r="N21" s="7" t="s">
        <v>26</v>
      </c>
      <c r="O21" s="59" t="s">
        <v>43</v>
      </c>
      <c r="P21" s="4" t="s">
        <v>44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2"/>
      <c r="B22" s="2"/>
      <c r="C22" s="35">
        <v>24</v>
      </c>
      <c r="D22" s="36">
        <v>0.45</v>
      </c>
      <c r="E22" s="36">
        <v>0.3</v>
      </c>
      <c r="F22" s="36">
        <v>0.24999999999999994</v>
      </c>
      <c r="G22" s="37" t="s">
        <v>25</v>
      </c>
      <c r="H22" s="38" t="s">
        <v>25</v>
      </c>
      <c r="I22" s="39">
        <v>1</v>
      </c>
      <c r="J22" s="4"/>
      <c r="K22" s="4"/>
      <c r="L22" s="4"/>
      <c r="M22" s="6"/>
      <c r="N22" s="7" t="s">
        <v>26</v>
      </c>
      <c r="O22" s="2"/>
      <c r="P22" s="2"/>
      <c r="Q22" s="2"/>
      <c r="R22" s="2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2"/>
      <c r="B23" s="2"/>
      <c r="C23" s="33">
        <v>12</v>
      </c>
      <c r="D23" s="40">
        <v>0.4</v>
      </c>
      <c r="E23" s="40">
        <v>0.3</v>
      </c>
      <c r="F23" s="40">
        <v>0.2</v>
      </c>
      <c r="G23" s="40">
        <v>0.1</v>
      </c>
      <c r="H23" s="41" t="s">
        <v>25</v>
      </c>
      <c r="I23" s="42">
        <v>0.99999999999999989</v>
      </c>
      <c r="J23" s="4"/>
      <c r="K23" s="4"/>
      <c r="L23" s="4"/>
      <c r="M23" s="6"/>
      <c r="N23" s="7" t="s">
        <v>26</v>
      </c>
      <c r="O23" s="4"/>
      <c r="P23" s="60" t="s">
        <v>16</v>
      </c>
      <c r="Q23" s="61">
        <f>D18</f>
        <v>2026</v>
      </c>
      <c r="R23" s="61">
        <f>E18</f>
        <v>2027</v>
      </c>
      <c r="S23" s="61">
        <f>F18</f>
        <v>2028</v>
      </c>
      <c r="T23" s="61">
        <f>G18</f>
        <v>2029</v>
      </c>
      <c r="U23" s="62">
        <f>H18</f>
        <v>2030</v>
      </c>
      <c r="V23" s="63" t="s">
        <v>24</v>
      </c>
      <c r="W23" s="64" t="s">
        <v>14</v>
      </c>
      <c r="X23" s="47" t="s">
        <v>45</v>
      </c>
      <c r="Y23" s="4"/>
      <c r="Z23" s="4"/>
      <c r="AA23" s="4"/>
    </row>
    <row r="24" spans="1:27" x14ac:dyDescent="0.25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26</v>
      </c>
      <c r="O24" s="4"/>
      <c r="P24" s="19">
        <f>C11</f>
        <v>2021</v>
      </c>
      <c r="Q24" s="65">
        <f>IFERROR(V24*D19,0)</f>
        <v>0</v>
      </c>
      <c r="R24" s="65">
        <f>IFERROR(V24*E19,0)</f>
        <v>0</v>
      </c>
      <c r="S24" s="65">
        <f>IFERROR(V24*F19,0)</f>
        <v>0</v>
      </c>
      <c r="T24" s="65">
        <f>IFERROR(V24*G19,0)</f>
        <v>0</v>
      </c>
      <c r="U24" s="66">
        <f>IFERROR(V24*H19,0)</f>
        <v>0</v>
      </c>
      <c r="V24" s="67">
        <f>D11</f>
        <v>0</v>
      </c>
      <c r="W24" s="4" t="s">
        <v>46</v>
      </c>
      <c r="X24" s="47" t="s">
        <v>47</v>
      </c>
      <c r="Y24" s="4"/>
      <c r="Z24" s="4"/>
      <c r="AA24" s="4"/>
    </row>
    <row r="25" spans="1:27" x14ac:dyDescent="0.25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26</v>
      </c>
      <c r="O25" s="2"/>
      <c r="P25" s="19">
        <f>C12</f>
        <v>2022</v>
      </c>
      <c r="Q25" s="65">
        <f>IFERROR(V25*D20,0)</f>
        <v>800</v>
      </c>
      <c r="R25" s="65">
        <f>IFERROR(V25*E20,0)</f>
        <v>0</v>
      </c>
      <c r="S25" s="65">
        <f>IFERROR(V25*F20,0)</f>
        <v>0</v>
      </c>
      <c r="T25" s="65">
        <f>IFERROR(V25*G20,0)</f>
        <v>0</v>
      </c>
      <c r="U25" s="66">
        <f>IFERROR(V25*H20,0)</f>
        <v>0</v>
      </c>
      <c r="V25" s="67">
        <f>D12</f>
        <v>800</v>
      </c>
      <c r="W25" s="4"/>
      <c r="X25" s="4"/>
      <c r="Y25" s="4"/>
      <c r="Z25" s="4"/>
      <c r="AA25" s="4"/>
    </row>
    <row r="26" spans="1:27" x14ac:dyDescent="0.2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26</v>
      </c>
      <c r="O26" s="2"/>
      <c r="P26" s="19">
        <f>C13</f>
        <v>2023</v>
      </c>
      <c r="Q26" s="65">
        <f>IFERROR(V26*D21,0)</f>
        <v>1200</v>
      </c>
      <c r="R26" s="65">
        <f>IFERROR(V26*E21,0)</f>
        <v>1200</v>
      </c>
      <c r="S26" s="65">
        <f>IFERROR(V26*F21,0)</f>
        <v>0</v>
      </c>
      <c r="T26" s="65">
        <f>IFERROR(V26*G21,0)</f>
        <v>0</v>
      </c>
      <c r="U26" s="66">
        <f>IFERROR(V26*H21,0)</f>
        <v>0</v>
      </c>
      <c r="V26" s="67">
        <f>D13</f>
        <v>2400</v>
      </c>
      <c r="W26" s="4"/>
      <c r="X26" s="4"/>
      <c r="Y26" s="4"/>
      <c r="Z26" s="4"/>
      <c r="AA26" s="4"/>
    </row>
    <row r="27" spans="1:27" x14ac:dyDescent="0.25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26</v>
      </c>
      <c r="O27" s="4"/>
      <c r="P27" s="19">
        <f>C14</f>
        <v>2024</v>
      </c>
      <c r="Q27" s="65">
        <f>IFERROR(V27*D22,0)</f>
        <v>1080</v>
      </c>
      <c r="R27" s="65">
        <f>IFERROR(V27*E22,0)</f>
        <v>720</v>
      </c>
      <c r="S27" s="65">
        <f>IFERROR(V27*F22,0)</f>
        <v>599.99999999999989</v>
      </c>
      <c r="T27" s="65">
        <f>IFERROR(V27*G22,0)</f>
        <v>0</v>
      </c>
      <c r="U27" s="66">
        <f>IFERROR(V27*H22,0)</f>
        <v>0</v>
      </c>
      <c r="V27" s="67">
        <f>D14</f>
        <v>2400</v>
      </c>
      <c r="W27" s="4"/>
      <c r="X27" s="4"/>
      <c r="Y27" s="4"/>
      <c r="Z27" s="4"/>
      <c r="AA27" s="4"/>
    </row>
    <row r="28" spans="1:27" x14ac:dyDescent="0.2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26</v>
      </c>
      <c r="O28" s="4"/>
      <c r="P28" s="26">
        <f>C15</f>
        <v>2025</v>
      </c>
      <c r="Q28" s="68">
        <f>IFERROR(V28*D23,0)</f>
        <v>1016</v>
      </c>
      <c r="R28" s="68">
        <f>IFERROR(V28*E23,0)</f>
        <v>762</v>
      </c>
      <c r="S28" s="68">
        <f>IFERROR(V28*F23,0)</f>
        <v>508</v>
      </c>
      <c r="T28" s="68">
        <f>IFERROR(V28*G23,0)</f>
        <v>254</v>
      </c>
      <c r="U28" s="18">
        <f>IFERROR(V28*H23,0)</f>
        <v>0</v>
      </c>
      <c r="V28" s="69">
        <f>D15</f>
        <v>2540</v>
      </c>
      <c r="W28" s="4"/>
      <c r="X28" s="4"/>
      <c r="Y28" s="4"/>
      <c r="Z28" s="4"/>
      <c r="AA28" s="4"/>
    </row>
    <row r="29" spans="1:27" x14ac:dyDescent="0.2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26</v>
      </c>
      <c r="O29" s="4"/>
      <c r="P29" s="70" t="s">
        <v>24</v>
      </c>
      <c r="Q29" s="68">
        <f t="shared" ref="Q29" si="5">SUM(Q24:Q28)</f>
        <v>4096</v>
      </c>
      <c r="R29" s="68">
        <f t="shared" ref="R29:V29" si="6">SUM(R24:R28)</f>
        <v>2682</v>
      </c>
      <c r="S29" s="68">
        <f t="shared" si="6"/>
        <v>1108</v>
      </c>
      <c r="T29" s="68">
        <f t="shared" si="6"/>
        <v>254</v>
      </c>
      <c r="U29" s="18">
        <f t="shared" si="6"/>
        <v>0</v>
      </c>
      <c r="V29" s="69">
        <f t="shared" si="6"/>
        <v>8140</v>
      </c>
      <c r="W29" s="4"/>
      <c r="X29" s="4"/>
      <c r="Y29" s="4"/>
      <c r="Z29" s="4"/>
      <c r="AA29" s="4"/>
    </row>
    <row r="30" spans="1:27" x14ac:dyDescent="0.2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26</v>
      </c>
      <c r="O30" s="2"/>
      <c r="P30" s="2"/>
      <c r="Q30" s="2"/>
      <c r="R30" s="2"/>
      <c r="S30" s="2"/>
      <c r="T30" s="2"/>
      <c r="U30" s="4"/>
      <c r="V30" s="4"/>
      <c r="W30" s="4"/>
      <c r="X30" s="4"/>
      <c r="Y30" s="4"/>
      <c r="Z30" s="4"/>
      <c r="AA30" s="4"/>
    </row>
    <row r="31" spans="1:27" x14ac:dyDescent="0.2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26</v>
      </c>
      <c r="O31" s="71" t="s">
        <v>48</v>
      </c>
      <c r="P31" s="4" t="s">
        <v>49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26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26</v>
      </c>
      <c r="O33" s="4"/>
      <c r="P33" s="60" t="s">
        <v>50</v>
      </c>
      <c r="Q33" s="61">
        <f>D18</f>
        <v>2026</v>
      </c>
      <c r="R33" s="61">
        <f>R23</f>
        <v>2027</v>
      </c>
      <c r="S33" s="61">
        <f>S23</f>
        <v>2028</v>
      </c>
      <c r="T33" s="61">
        <f>T23</f>
        <v>2029</v>
      </c>
      <c r="U33" s="62">
        <f>U23</f>
        <v>2030</v>
      </c>
      <c r="V33" s="63" t="s">
        <v>51</v>
      </c>
      <c r="W33" s="64" t="s">
        <v>14</v>
      </c>
      <c r="X33" s="47" t="s">
        <v>52</v>
      </c>
      <c r="Y33" s="4"/>
      <c r="Z33" s="4"/>
      <c r="AA33" s="4"/>
    </row>
    <row r="34" spans="1:27" x14ac:dyDescent="0.25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26</v>
      </c>
      <c r="O34" s="4"/>
      <c r="P34" s="19">
        <f>P24</f>
        <v>2021</v>
      </c>
      <c r="Q34" s="65">
        <f>AVERAGE(Q24,Q25)</f>
        <v>400</v>
      </c>
      <c r="R34" s="65">
        <f t="shared" ref="R34:U34" si="7">AVERAGE(R24,R25)</f>
        <v>0</v>
      </c>
      <c r="S34" s="65">
        <f t="shared" si="7"/>
        <v>0</v>
      </c>
      <c r="T34" s="65">
        <f t="shared" si="7"/>
        <v>0</v>
      </c>
      <c r="U34" s="66">
        <f t="shared" si="7"/>
        <v>0</v>
      </c>
      <c r="V34" s="72">
        <f>SUMPRODUCT(Q34:U34,Q19:U19)</f>
        <v>395.36193419122276</v>
      </c>
      <c r="W34" s="4" t="s">
        <v>46</v>
      </c>
      <c r="X34" s="47" t="s">
        <v>53</v>
      </c>
      <c r="Y34" s="4"/>
      <c r="Z34" s="4"/>
      <c r="AA34" s="4"/>
    </row>
    <row r="35" spans="1:27" x14ac:dyDescent="0.25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26</v>
      </c>
      <c r="O35" s="4"/>
      <c r="P35" s="19">
        <f>P25</f>
        <v>2022</v>
      </c>
      <c r="Q35" s="65">
        <f t="shared" ref="Q35:U37" si="8">AVERAGE(Q25,Q26)</f>
        <v>1000</v>
      </c>
      <c r="R35" s="65">
        <f t="shared" si="8"/>
        <v>600</v>
      </c>
      <c r="S35" s="65">
        <f t="shared" si="8"/>
        <v>0</v>
      </c>
      <c r="T35" s="65">
        <f t="shared" si="8"/>
        <v>0</v>
      </c>
      <c r="U35" s="66">
        <f t="shared" si="8"/>
        <v>0</v>
      </c>
      <c r="V35" s="72">
        <f>SUMPRODUCT(Q35:U35,Q19:U19)</f>
        <v>1566.757279633209</v>
      </c>
      <c r="W35" s="4"/>
      <c r="X35" s="4"/>
      <c r="Y35" s="4"/>
      <c r="Z35" s="4"/>
      <c r="AA35" s="4"/>
    </row>
    <row r="36" spans="1:27" x14ac:dyDescent="0.2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26</v>
      </c>
      <c r="O36" s="4"/>
      <c r="P36" s="19">
        <f>P26</f>
        <v>2023</v>
      </c>
      <c r="Q36" s="65">
        <f t="shared" si="8"/>
        <v>1140</v>
      </c>
      <c r="R36" s="65">
        <f t="shared" si="8"/>
        <v>960</v>
      </c>
      <c r="S36" s="65">
        <f t="shared" si="8"/>
        <v>299.99999999999994</v>
      </c>
      <c r="T36" s="65">
        <f t="shared" si="8"/>
        <v>0</v>
      </c>
      <c r="U36" s="66">
        <f t="shared" si="8"/>
        <v>0</v>
      </c>
      <c r="V36" s="72">
        <f>SUMPRODUCT(Q36:U36,Q19:U19)</f>
        <v>2333.4992668965883</v>
      </c>
      <c r="W36" s="4"/>
      <c r="X36" s="4"/>
      <c r="Y36" s="4"/>
      <c r="Z36" s="4"/>
      <c r="AA36" s="4"/>
    </row>
    <row r="37" spans="1:27" x14ac:dyDescent="0.2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26</v>
      </c>
      <c r="O37" s="4"/>
      <c r="P37" s="19">
        <f>P27</f>
        <v>2024</v>
      </c>
      <c r="Q37" s="65">
        <f t="shared" si="8"/>
        <v>1048</v>
      </c>
      <c r="R37" s="65">
        <f t="shared" si="8"/>
        <v>741</v>
      </c>
      <c r="S37" s="65">
        <f t="shared" si="8"/>
        <v>554</v>
      </c>
      <c r="T37" s="65">
        <f t="shared" si="8"/>
        <v>127</v>
      </c>
      <c r="U37" s="66">
        <f t="shared" si="8"/>
        <v>0</v>
      </c>
      <c r="V37" s="72">
        <f>SUMPRODUCT(Q37:U37,Q19:U19)</f>
        <v>2384.9799060512087</v>
      </c>
      <c r="W37" s="4"/>
      <c r="X37" s="4"/>
      <c r="Y37" s="4"/>
      <c r="Z37" s="4"/>
      <c r="AA37" s="4"/>
    </row>
    <row r="38" spans="1:27" x14ac:dyDescent="0.25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26</v>
      </c>
      <c r="O38" s="4"/>
      <c r="P38" s="26">
        <f>P28</f>
        <v>2025</v>
      </c>
      <c r="Q38" s="73">
        <f>Q28*0.5</f>
        <v>508</v>
      </c>
      <c r="R38" s="73">
        <f t="shared" ref="R38:U38" si="9">R28*0.5</f>
        <v>381</v>
      </c>
      <c r="S38" s="73">
        <f t="shared" si="9"/>
        <v>254</v>
      </c>
      <c r="T38" s="73">
        <f t="shared" si="9"/>
        <v>127</v>
      </c>
      <c r="U38" s="74">
        <f t="shared" si="9"/>
        <v>0</v>
      </c>
      <c r="V38" s="75">
        <f>SUMPRODUCT(Q38:U38,Q19:U19)</f>
        <v>1222.8759845966063</v>
      </c>
      <c r="W38" s="4"/>
      <c r="X38" s="4"/>
      <c r="Y38" s="4"/>
      <c r="Z38" s="4"/>
      <c r="AA38" s="4"/>
    </row>
    <row r="39" spans="1:2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26</v>
      </c>
      <c r="O39" s="4"/>
      <c r="P39" s="70" t="s">
        <v>24</v>
      </c>
      <c r="Q39" s="68">
        <f>SUM(Q34:Q38)</f>
        <v>4096</v>
      </c>
      <c r="R39" s="68">
        <f>SUM(R34:R38)</f>
        <v>2682</v>
      </c>
      <c r="S39" s="68">
        <f>SUM(S34:S38)</f>
        <v>1108</v>
      </c>
      <c r="T39" s="68">
        <f>SUM(T34:T38)</f>
        <v>254</v>
      </c>
      <c r="U39" s="18">
        <f>SUM(U34:U38)</f>
        <v>0</v>
      </c>
      <c r="V39" s="76">
        <f>SUMPRODUCT(Q39:U39,Q19:U19)</f>
        <v>7903.4743713688349</v>
      </c>
      <c r="W39" s="4"/>
      <c r="X39" s="4"/>
      <c r="Y39" s="4"/>
      <c r="Z39" s="4"/>
      <c r="AA39" s="4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7" t="s">
        <v>26</v>
      </c>
      <c r="O40" s="2"/>
      <c r="P40" s="2"/>
      <c r="Q40" s="2"/>
      <c r="R40" s="2"/>
      <c r="S40" s="2"/>
      <c r="T40" s="2"/>
      <c r="U40" s="2"/>
      <c r="V40" s="2"/>
      <c r="W40" s="2"/>
      <c r="X40" s="4"/>
      <c r="Y40" s="4"/>
      <c r="Z40" s="4"/>
      <c r="AA40" s="4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" t="s">
        <v>26</v>
      </c>
      <c r="O41" s="2"/>
      <c r="P41" s="2" t="s">
        <v>54</v>
      </c>
      <c r="Q41" s="2"/>
      <c r="R41" s="2" t="s">
        <v>55</v>
      </c>
      <c r="S41" s="2"/>
      <c r="T41" s="2"/>
      <c r="U41" s="2"/>
      <c r="V41" s="2"/>
      <c r="W41" s="2"/>
      <c r="X41" s="4"/>
      <c r="Y41" s="4"/>
      <c r="Z41" s="4"/>
      <c r="AA41" s="4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" t="s">
        <v>26</v>
      </c>
      <c r="O42" s="2"/>
      <c r="P42" s="77" t="s">
        <v>56</v>
      </c>
      <c r="Q42" s="2"/>
      <c r="R42" s="77" t="s">
        <v>57</v>
      </c>
      <c r="S42" s="2"/>
      <c r="T42" s="2"/>
      <c r="U42" s="2"/>
      <c r="V42" s="2"/>
      <c r="W42" s="2"/>
      <c r="X42" s="4"/>
      <c r="Y42" s="4"/>
      <c r="Z42" s="4"/>
      <c r="AA42" s="4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" t="s">
        <v>26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" t="s">
        <v>26</v>
      </c>
      <c r="O44" s="78" t="s">
        <v>58</v>
      </c>
      <c r="P44" s="4" t="s">
        <v>59</v>
      </c>
      <c r="Q44" s="4"/>
      <c r="R44" s="4"/>
      <c r="S44" s="4"/>
      <c r="T44" s="4"/>
      <c r="U44" s="7" t="s">
        <v>9</v>
      </c>
      <c r="V44" s="4" t="s">
        <v>60</v>
      </c>
      <c r="W44" s="4"/>
      <c r="X44" s="4"/>
      <c r="Y44" s="4"/>
      <c r="Z44" s="4"/>
      <c r="AA44" s="4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 t="s">
        <v>26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" t="s">
        <v>26</v>
      </c>
      <c r="O46" s="4"/>
      <c r="P46" s="30"/>
      <c r="Q46" s="11" t="s">
        <v>51</v>
      </c>
      <c r="R46" s="12"/>
      <c r="S46" s="12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" t="s">
        <v>26</v>
      </c>
      <c r="O47" s="4"/>
      <c r="P47" s="35"/>
      <c r="Q47" s="65" t="s">
        <v>61</v>
      </c>
      <c r="R47" s="66" t="s">
        <v>62</v>
      </c>
      <c r="S47" s="66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" t="s">
        <v>26</v>
      </c>
      <c r="O48" s="4"/>
      <c r="P48" s="79" t="s">
        <v>50</v>
      </c>
      <c r="Q48" s="68" t="s">
        <v>63</v>
      </c>
      <c r="R48" s="18" t="s">
        <v>64</v>
      </c>
      <c r="S48" s="18" t="s">
        <v>65</v>
      </c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7" t="s">
        <v>26</v>
      </c>
      <c r="O49" s="4"/>
      <c r="P49" s="19">
        <f t="shared" ref="P49:P54" si="10">P34</f>
        <v>2021</v>
      </c>
      <c r="Q49" s="80">
        <f>V34</f>
        <v>395.36193419122276</v>
      </c>
      <c r="R49" s="81">
        <f>K7*Q49</f>
        <v>19.768096709561139</v>
      </c>
      <c r="S49" s="82">
        <f>Q49+R49</f>
        <v>415.13003090078388</v>
      </c>
      <c r="T49" s="83" t="s">
        <v>14</v>
      </c>
      <c r="U49" s="47" t="s">
        <v>66</v>
      </c>
      <c r="V49" s="4"/>
      <c r="W49" s="4"/>
      <c r="X49" s="4"/>
      <c r="Y49" s="4"/>
      <c r="Z49" s="4"/>
      <c r="AA49" s="4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" t="s">
        <v>26</v>
      </c>
      <c r="O50" s="4"/>
      <c r="P50" s="19">
        <f t="shared" si="10"/>
        <v>2022</v>
      </c>
      <c r="Q50" s="80">
        <f t="shared" ref="Q50:Q53" si="11">V35</f>
        <v>1566.757279633209</v>
      </c>
      <c r="R50" s="81">
        <f>K7*Q50</f>
        <v>78.337863981660462</v>
      </c>
      <c r="S50" s="82">
        <f t="shared" ref="S50:S53" si="12">Q50+R50</f>
        <v>1645.0951436148694</v>
      </c>
      <c r="T50" s="83" t="s">
        <v>14</v>
      </c>
      <c r="U50" s="47" t="s">
        <v>66</v>
      </c>
      <c r="V50" s="4"/>
      <c r="W50" s="4"/>
      <c r="X50" s="4"/>
      <c r="Y50" s="4"/>
      <c r="Z50" s="4"/>
      <c r="AA50" s="4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 t="s">
        <v>26</v>
      </c>
      <c r="O51" s="4"/>
      <c r="P51" s="19">
        <f t="shared" si="10"/>
        <v>2023</v>
      </c>
      <c r="Q51" s="80">
        <f t="shared" si="11"/>
        <v>2333.4992668965883</v>
      </c>
      <c r="R51" s="81">
        <f>K7*Q51</f>
        <v>116.67496334482942</v>
      </c>
      <c r="S51" s="82">
        <f t="shared" si="12"/>
        <v>2450.1742302414177</v>
      </c>
      <c r="T51" s="83" t="s">
        <v>14</v>
      </c>
      <c r="U51" s="47" t="s">
        <v>66</v>
      </c>
      <c r="V51" s="4"/>
      <c r="W51" s="4"/>
      <c r="X51" s="4"/>
      <c r="Y51" s="4"/>
      <c r="Z51" s="4"/>
      <c r="AA51" s="4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" t="s">
        <v>26</v>
      </c>
      <c r="O52" s="4"/>
      <c r="P52" s="19">
        <f t="shared" si="10"/>
        <v>2024</v>
      </c>
      <c r="Q52" s="80">
        <f t="shared" si="11"/>
        <v>2384.9799060512087</v>
      </c>
      <c r="R52" s="81">
        <f>K7*Q52</f>
        <v>119.24899530256044</v>
      </c>
      <c r="S52" s="82">
        <f t="shared" si="12"/>
        <v>2504.2289013537693</v>
      </c>
      <c r="T52" s="83" t="s">
        <v>14</v>
      </c>
      <c r="U52" s="47" t="s">
        <v>66</v>
      </c>
      <c r="V52" s="4"/>
      <c r="W52" s="4"/>
      <c r="X52" s="4"/>
      <c r="Y52" s="4"/>
      <c r="Z52" s="4"/>
      <c r="AA52" s="4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" t="s">
        <v>26</v>
      </c>
      <c r="O53" s="4"/>
      <c r="P53" s="26">
        <f t="shared" si="10"/>
        <v>2025</v>
      </c>
      <c r="Q53" s="84">
        <f t="shared" si="11"/>
        <v>1222.8759845966063</v>
      </c>
      <c r="R53" s="85">
        <f>K7*Q53</f>
        <v>61.143799229830314</v>
      </c>
      <c r="S53" s="86">
        <f t="shared" si="12"/>
        <v>1284.0197838264367</v>
      </c>
      <c r="T53" s="83" t="s">
        <v>14</v>
      </c>
      <c r="U53" s="47" t="s">
        <v>66</v>
      </c>
      <c r="V53" s="4"/>
      <c r="W53" s="4"/>
      <c r="X53" s="4"/>
      <c r="Y53" s="4"/>
      <c r="Z53" s="4"/>
      <c r="AA53" s="4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" t="s">
        <v>26</v>
      </c>
      <c r="O54" s="4"/>
      <c r="P54" s="26" t="str">
        <f t="shared" si="10"/>
        <v>total</v>
      </c>
      <c r="Q54" s="87">
        <f>SUM(Q49:Q53)</f>
        <v>7903.4743713688349</v>
      </c>
      <c r="R54" s="85">
        <f>SUM(R49:R53)</f>
        <v>395.17371856844181</v>
      </c>
      <c r="S54" s="85">
        <f>SUM(S49:S53)</f>
        <v>8298.6480899372764</v>
      </c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" t="s">
        <v>26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" t="s">
        <v>26</v>
      </c>
      <c r="O56" s="4"/>
      <c r="P56" s="88" t="s">
        <v>67</v>
      </c>
      <c r="Q56" s="88"/>
      <c r="R56" s="89">
        <f>K7</f>
        <v>0.05</v>
      </c>
      <c r="S56" s="90" t="s">
        <v>68</v>
      </c>
      <c r="T56" s="88" t="s">
        <v>69</v>
      </c>
      <c r="U56" s="4"/>
      <c r="V56" s="4"/>
      <c r="W56" s="4"/>
      <c r="X56" s="4"/>
      <c r="Y56" s="4"/>
      <c r="Z56" s="4"/>
      <c r="AA56" s="4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" t="s">
        <v>26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7" t="s">
        <v>26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" t="s">
        <v>26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</sheetData>
  <mergeCells count="14">
    <mergeCell ref="F15:G15"/>
    <mergeCell ref="F11:G11"/>
    <mergeCell ref="P11:Q11"/>
    <mergeCell ref="F12:G12"/>
    <mergeCell ref="P12:Q12"/>
    <mergeCell ref="F13:G13"/>
    <mergeCell ref="F14:G14"/>
    <mergeCell ref="F10:G10"/>
    <mergeCell ref="P10:Q10"/>
    <mergeCell ref="P6:Q6"/>
    <mergeCell ref="P7:Q7"/>
    <mergeCell ref="P8:Q8"/>
    <mergeCell ref="F9:G9"/>
    <mergeCell ref="P9:Q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workbookViewId="0"/>
  </sheetViews>
  <sheetFormatPr defaultRowHeight="15" x14ac:dyDescent="0.25"/>
  <sheetData>
    <row r="1" spans="1:27" x14ac:dyDescent="0.25">
      <c r="A1" s="1" t="s">
        <v>0</v>
      </c>
      <c r="B1" s="2"/>
      <c r="C1" t="s">
        <v>1</v>
      </c>
      <c r="D1" s="3"/>
      <c r="E1" s="3"/>
      <c r="F1" s="2"/>
      <c r="G1" s="2"/>
      <c r="H1" s="2"/>
      <c r="I1" s="2"/>
      <c r="J1" s="2"/>
      <c r="K1" s="2"/>
      <c r="L1" s="2"/>
      <c r="M1" s="2"/>
      <c r="N1" s="43" t="s">
        <v>26</v>
      </c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5">
      <c r="A2" s="1" t="s">
        <v>2</v>
      </c>
      <c r="B2" s="2"/>
      <c r="C2" s="2" t="s">
        <v>3</v>
      </c>
      <c r="D2" s="2"/>
      <c r="E2" s="2"/>
      <c r="F2" s="2"/>
      <c r="G2" s="2"/>
      <c r="H2" s="2"/>
      <c r="I2" s="2"/>
      <c r="J2" s="2"/>
      <c r="K2" s="2"/>
      <c r="L2" s="2"/>
      <c r="M2" s="2"/>
      <c r="N2" s="43" t="s">
        <v>26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1" t="s">
        <v>4</v>
      </c>
      <c r="B3" s="2"/>
      <c r="C3" s="2" t="s">
        <v>5</v>
      </c>
      <c r="D3" s="2"/>
      <c r="E3" s="2"/>
      <c r="F3" s="2"/>
      <c r="G3" s="2"/>
      <c r="H3" s="2"/>
      <c r="I3" s="2"/>
      <c r="J3" s="2"/>
      <c r="K3" s="2"/>
      <c r="L3" s="2"/>
      <c r="M3" s="2"/>
      <c r="N3" s="43" t="s">
        <v>26</v>
      </c>
      <c r="O3" s="44" t="s">
        <v>27</v>
      </c>
      <c r="P3" s="2" t="s">
        <v>28</v>
      </c>
      <c r="Q3" s="2"/>
      <c r="R3" s="2"/>
      <c r="S3" s="2"/>
      <c r="T3" s="2"/>
      <c r="U3" s="2"/>
      <c r="V3" s="2"/>
      <c r="W3" s="2"/>
      <c r="X3" s="45" t="s">
        <v>29</v>
      </c>
      <c r="Y3" s="2"/>
      <c r="Z3" s="2"/>
      <c r="AA3" s="2"/>
    </row>
    <row r="4" spans="1:27" x14ac:dyDescent="0.25">
      <c r="A4" s="4"/>
      <c r="B4" s="4"/>
      <c r="C4" s="4"/>
      <c r="D4" s="4"/>
      <c r="E4" s="4"/>
      <c r="F4" s="4"/>
      <c r="G4" s="4"/>
      <c r="H4" s="4"/>
      <c r="I4" s="4"/>
      <c r="J4" s="2"/>
      <c r="K4" s="4"/>
      <c r="L4" s="4"/>
      <c r="M4" s="4"/>
      <c r="N4" s="7" t="s">
        <v>26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x14ac:dyDescent="0.25">
      <c r="A5" s="5" t="s">
        <v>6</v>
      </c>
      <c r="B5" s="2"/>
      <c r="C5" s="4" t="s">
        <v>70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26</v>
      </c>
      <c r="O5" s="4"/>
      <c r="P5" s="4"/>
      <c r="Q5" s="4"/>
      <c r="R5" s="46" t="s">
        <v>30</v>
      </c>
      <c r="S5" s="46" t="s">
        <v>31</v>
      </c>
      <c r="T5" s="46" t="s">
        <v>32</v>
      </c>
      <c r="U5" s="4"/>
      <c r="V5" s="4"/>
      <c r="W5" s="4"/>
      <c r="X5" s="4"/>
      <c r="Y5" s="4"/>
      <c r="Z5" s="4"/>
      <c r="AA5" s="4"/>
    </row>
    <row r="6" spans="1:27" x14ac:dyDescent="0.25">
      <c r="A6" s="2"/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6"/>
      <c r="N6" s="7" t="s">
        <v>26</v>
      </c>
      <c r="O6" s="4"/>
      <c r="P6" s="93" t="s">
        <v>11</v>
      </c>
      <c r="Q6" s="94"/>
      <c r="R6" s="11" t="s">
        <v>12</v>
      </c>
      <c r="S6" s="12" t="s">
        <v>13</v>
      </c>
      <c r="T6" s="12" t="s">
        <v>33</v>
      </c>
      <c r="U6" s="47"/>
      <c r="V6" s="4"/>
      <c r="W6" s="4"/>
      <c r="X6" s="4"/>
      <c r="Y6" s="4"/>
      <c r="Z6" s="4"/>
      <c r="AA6" s="4"/>
    </row>
    <row r="7" spans="1:27" x14ac:dyDescent="0.25">
      <c r="A7" s="5" t="s">
        <v>7</v>
      </c>
      <c r="B7" s="2"/>
      <c r="C7" s="4" t="s">
        <v>8</v>
      </c>
      <c r="D7" s="2"/>
      <c r="E7" s="2"/>
      <c r="F7" s="2"/>
      <c r="G7" s="2"/>
      <c r="H7" s="2"/>
      <c r="I7" s="2"/>
      <c r="J7" s="7" t="s">
        <v>9</v>
      </c>
      <c r="K7" s="8">
        <v>0.06</v>
      </c>
      <c r="L7" s="2"/>
      <c r="M7" s="6"/>
      <c r="N7" s="7" t="s">
        <v>26</v>
      </c>
      <c r="O7" s="4"/>
      <c r="P7" s="95" t="s">
        <v>18</v>
      </c>
      <c r="Q7" s="92"/>
      <c r="R7" s="17" t="s">
        <v>19</v>
      </c>
      <c r="S7" s="18" t="s">
        <v>20</v>
      </c>
      <c r="T7" s="18" t="s">
        <v>34</v>
      </c>
      <c r="U7" s="4"/>
      <c r="V7" s="4"/>
      <c r="W7" s="4"/>
      <c r="X7" s="4"/>
      <c r="Y7" s="4"/>
      <c r="Z7" s="4"/>
      <c r="AA7" s="4"/>
    </row>
    <row r="8" spans="1:27" x14ac:dyDescent="0.25">
      <c r="A8" s="5"/>
      <c r="B8" s="6"/>
      <c r="C8" s="2"/>
      <c r="D8" s="2"/>
      <c r="E8" s="2"/>
      <c r="F8" s="2"/>
      <c r="G8" s="2"/>
      <c r="H8" s="2"/>
      <c r="I8" s="2"/>
      <c r="J8" s="4"/>
      <c r="K8" s="2"/>
      <c r="L8" s="2"/>
      <c r="M8" s="6"/>
      <c r="N8" s="7" t="s">
        <v>26</v>
      </c>
      <c r="O8" s="2"/>
      <c r="P8" s="96">
        <f>F11</f>
        <v>46203</v>
      </c>
      <c r="Q8" s="94"/>
      <c r="R8" s="48">
        <f t="shared" ref="R8:S12" si="0">H11</f>
        <v>1.6400000000000001E-2</v>
      </c>
      <c r="S8" s="49">
        <f t="shared" si="0"/>
        <v>6.4999999999999997E-3</v>
      </c>
      <c r="T8" s="50">
        <f t="shared" ref="T8:T10" si="1">R8+S8</f>
        <v>2.29E-2</v>
      </c>
      <c r="U8" s="47" t="s">
        <v>35</v>
      </c>
      <c r="V8" s="2"/>
      <c r="W8" s="2"/>
      <c r="X8" s="2"/>
      <c r="Y8" s="4"/>
      <c r="Z8" s="4"/>
      <c r="AA8" s="4"/>
    </row>
    <row r="9" spans="1:27" x14ac:dyDescent="0.25">
      <c r="A9" s="6"/>
      <c r="B9" s="6"/>
      <c r="C9" s="9"/>
      <c r="D9" s="10" t="s">
        <v>10</v>
      </c>
      <c r="E9" s="4"/>
      <c r="F9" s="93" t="s">
        <v>11</v>
      </c>
      <c r="G9" s="94"/>
      <c r="H9" s="11" t="s">
        <v>12</v>
      </c>
      <c r="I9" s="12" t="s">
        <v>13</v>
      </c>
      <c r="J9" s="13" t="s">
        <v>14</v>
      </c>
      <c r="K9" s="3" t="s">
        <v>15</v>
      </c>
      <c r="L9" s="2"/>
      <c r="M9" s="6"/>
      <c r="N9" s="7" t="s">
        <v>26</v>
      </c>
      <c r="O9" s="2"/>
      <c r="P9" s="97">
        <f t="shared" ref="P9:P12" si="2">F12</f>
        <v>46568</v>
      </c>
      <c r="Q9" s="98"/>
      <c r="R9" s="48">
        <f t="shared" si="0"/>
        <v>1.7300000000000003E-2</v>
      </c>
      <c r="S9" s="49">
        <f t="shared" si="0"/>
        <v>7.6E-3</v>
      </c>
      <c r="T9" s="50">
        <f t="shared" si="1"/>
        <v>2.4900000000000002E-2</v>
      </c>
      <c r="U9" s="47" t="s">
        <v>35</v>
      </c>
      <c r="V9" s="2"/>
      <c r="W9" s="2"/>
      <c r="X9" s="2"/>
      <c r="Y9" s="4"/>
      <c r="Z9" s="4"/>
      <c r="AA9" s="4"/>
    </row>
    <row r="10" spans="1:27" x14ac:dyDescent="0.25">
      <c r="A10" s="6"/>
      <c r="B10" s="6"/>
      <c r="C10" s="14" t="s">
        <v>16</v>
      </c>
      <c r="D10" s="15" t="s">
        <v>17</v>
      </c>
      <c r="E10" s="16"/>
      <c r="F10" s="95" t="s">
        <v>18</v>
      </c>
      <c r="G10" s="92"/>
      <c r="H10" s="17" t="s">
        <v>19</v>
      </c>
      <c r="I10" s="18" t="s">
        <v>20</v>
      </c>
      <c r="J10" s="4"/>
      <c r="K10" s="3" t="s">
        <v>21</v>
      </c>
      <c r="L10" s="2"/>
      <c r="M10" s="6"/>
      <c r="N10" s="7" t="s">
        <v>26</v>
      </c>
      <c r="O10" s="2"/>
      <c r="P10" s="97">
        <f t="shared" si="2"/>
        <v>46934</v>
      </c>
      <c r="Q10" s="98"/>
      <c r="R10" s="48">
        <f t="shared" si="0"/>
        <v>1.8500000000000003E-2</v>
      </c>
      <c r="S10" s="49">
        <f t="shared" si="0"/>
        <v>8.8999999999999999E-3</v>
      </c>
      <c r="T10" s="50">
        <f t="shared" si="1"/>
        <v>2.7400000000000001E-2</v>
      </c>
      <c r="U10" s="47" t="s">
        <v>35</v>
      </c>
      <c r="V10" s="2"/>
      <c r="W10" s="2"/>
      <c r="X10" s="2"/>
      <c r="Y10" s="4"/>
      <c r="Z10" s="4"/>
      <c r="AA10" s="4"/>
    </row>
    <row r="11" spans="1:27" x14ac:dyDescent="0.25">
      <c r="A11" s="6"/>
      <c r="B11" s="6"/>
      <c r="C11" s="19">
        <v>2021</v>
      </c>
      <c r="D11" s="20">
        <v>0</v>
      </c>
      <c r="E11" s="2"/>
      <c r="F11" s="96">
        <v>46203</v>
      </c>
      <c r="G11" s="94"/>
      <c r="H11" s="21">
        <v>1.6400000000000001E-2</v>
      </c>
      <c r="I11" s="22">
        <v>6.4999999999999997E-3</v>
      </c>
      <c r="J11" s="4"/>
      <c r="K11" s="6"/>
      <c r="L11" s="6"/>
      <c r="M11" s="6"/>
      <c r="N11" s="7" t="s">
        <v>26</v>
      </c>
      <c r="O11" s="4"/>
      <c r="P11" s="97">
        <f t="shared" si="2"/>
        <v>47299</v>
      </c>
      <c r="Q11" s="98"/>
      <c r="R11" s="48">
        <f t="shared" si="0"/>
        <v>1.9300000000000001E-2</v>
      </c>
      <c r="S11" s="49">
        <f t="shared" si="0"/>
        <v>1.0200000000000001E-2</v>
      </c>
      <c r="T11" s="50">
        <f>R11+S11</f>
        <v>2.9500000000000002E-2</v>
      </c>
      <c r="U11" s="47" t="s">
        <v>35</v>
      </c>
      <c r="V11" s="4"/>
      <c r="W11" s="4"/>
      <c r="X11" s="4"/>
      <c r="Y11" s="4"/>
      <c r="Z11" s="4"/>
      <c r="AA11" s="4"/>
    </row>
    <row r="12" spans="1:27" x14ac:dyDescent="0.25">
      <c r="A12" s="5"/>
      <c r="B12" s="6"/>
      <c r="C12" s="19">
        <v>2022</v>
      </c>
      <c r="D12" s="20">
        <v>400</v>
      </c>
      <c r="E12" s="2"/>
      <c r="F12" s="97">
        <v>46568</v>
      </c>
      <c r="G12" s="98"/>
      <c r="H12" s="21">
        <v>1.7300000000000003E-2</v>
      </c>
      <c r="I12" s="22">
        <v>7.6E-3</v>
      </c>
      <c r="J12" s="4"/>
      <c r="K12" s="23"/>
      <c r="L12" s="6"/>
      <c r="M12" s="6"/>
      <c r="N12" s="7" t="s">
        <v>26</v>
      </c>
      <c r="O12" s="4"/>
      <c r="P12" s="91">
        <f t="shared" si="2"/>
        <v>47664</v>
      </c>
      <c r="Q12" s="92"/>
      <c r="R12" s="51">
        <f t="shared" si="0"/>
        <v>2.0200000000000003E-2</v>
      </c>
      <c r="S12" s="52">
        <f t="shared" si="0"/>
        <v>1.17E-2</v>
      </c>
      <c r="T12" s="53">
        <f>R12+S12</f>
        <v>3.1900000000000005E-2</v>
      </c>
      <c r="U12" s="47" t="s">
        <v>35</v>
      </c>
      <c r="V12" s="4"/>
      <c r="W12" s="4"/>
      <c r="X12" s="4"/>
      <c r="Y12" s="4"/>
      <c r="Z12" s="4"/>
      <c r="AA12" s="4"/>
    </row>
    <row r="13" spans="1:27" x14ac:dyDescent="0.25">
      <c r="A13" s="6"/>
      <c r="B13" s="6"/>
      <c r="C13" s="19">
        <v>2023</v>
      </c>
      <c r="D13" s="20">
        <v>1600</v>
      </c>
      <c r="E13" s="2"/>
      <c r="F13" s="97">
        <v>46934</v>
      </c>
      <c r="G13" s="98"/>
      <c r="H13" s="21">
        <v>1.8500000000000003E-2</v>
      </c>
      <c r="I13" s="22">
        <v>8.8999999999999999E-3</v>
      </c>
      <c r="J13" s="4"/>
      <c r="K13" s="23"/>
      <c r="L13" s="6"/>
      <c r="M13" s="6"/>
      <c r="N13" s="7" t="s">
        <v>26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5">
      <c r="A14" s="6"/>
      <c r="B14" s="6"/>
      <c r="C14" s="19">
        <v>2024</v>
      </c>
      <c r="D14" s="20">
        <v>2880</v>
      </c>
      <c r="E14" s="24"/>
      <c r="F14" s="97">
        <v>47299</v>
      </c>
      <c r="G14" s="98"/>
      <c r="H14" s="21">
        <v>1.9300000000000001E-2</v>
      </c>
      <c r="I14" s="22">
        <v>1.0200000000000001E-2</v>
      </c>
      <c r="J14" s="4"/>
      <c r="K14" s="23"/>
      <c r="L14" s="25"/>
      <c r="M14" s="6"/>
      <c r="N14" s="7" t="s">
        <v>26</v>
      </c>
      <c r="O14" s="44" t="s">
        <v>36</v>
      </c>
      <c r="P14" s="2" t="s">
        <v>37</v>
      </c>
      <c r="Q14" s="2"/>
      <c r="R14" s="2"/>
      <c r="S14" s="2"/>
      <c r="T14" s="2"/>
      <c r="U14" s="2"/>
      <c r="V14" s="2"/>
      <c r="W14" s="2"/>
      <c r="X14" s="4"/>
      <c r="Y14" s="4"/>
      <c r="Z14" s="4"/>
      <c r="AA14" s="4"/>
    </row>
    <row r="15" spans="1:27" x14ac:dyDescent="0.25">
      <c r="A15" s="2"/>
      <c r="B15" s="2"/>
      <c r="C15" s="26">
        <v>2025</v>
      </c>
      <c r="D15" s="27">
        <v>3020</v>
      </c>
      <c r="E15" s="24"/>
      <c r="F15" s="91">
        <v>47664</v>
      </c>
      <c r="G15" s="92"/>
      <c r="H15" s="28">
        <v>2.0200000000000003E-2</v>
      </c>
      <c r="I15" s="29">
        <v>1.17E-2</v>
      </c>
      <c r="J15" s="4"/>
      <c r="K15" s="23"/>
      <c r="L15" s="25"/>
      <c r="M15" s="6"/>
      <c r="N15" s="7" t="s">
        <v>26</v>
      </c>
      <c r="O15" s="2"/>
      <c r="P15" s="2"/>
      <c r="Q15" s="2"/>
      <c r="R15" s="2"/>
      <c r="S15" s="2"/>
      <c r="T15" s="2"/>
      <c r="U15" s="2"/>
      <c r="V15" s="2"/>
      <c r="W15" s="2"/>
      <c r="X15" s="4"/>
      <c r="Y15" s="4"/>
      <c r="Z15" s="4"/>
      <c r="AA15" s="4"/>
    </row>
    <row r="16" spans="1:27" x14ac:dyDescent="0.25">
      <c r="A16" s="2"/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6"/>
      <c r="N16" s="7" t="s">
        <v>26</v>
      </c>
      <c r="O16" s="2"/>
      <c r="P16" s="54"/>
      <c r="Q16" s="16">
        <f>D18</f>
        <v>2026</v>
      </c>
      <c r="R16" s="16">
        <f>E18</f>
        <v>2027</v>
      </c>
      <c r="S16" s="16">
        <f>F18</f>
        <v>2028</v>
      </c>
      <c r="T16" s="16">
        <f>G18</f>
        <v>2029</v>
      </c>
      <c r="U16" s="16">
        <f>H18</f>
        <v>2030</v>
      </c>
      <c r="V16" s="2"/>
      <c r="W16" s="2"/>
      <c r="X16" s="4"/>
      <c r="Y16" s="4"/>
      <c r="Z16" s="4"/>
      <c r="AA16" s="4"/>
    </row>
    <row r="17" spans="1:27" x14ac:dyDescent="0.25">
      <c r="A17" s="2"/>
      <c r="B17" s="2"/>
      <c r="C17" s="30"/>
      <c r="D17" s="31" t="s">
        <v>22</v>
      </c>
      <c r="E17" s="31"/>
      <c r="F17" s="31"/>
      <c r="G17" s="31"/>
      <c r="H17" s="32"/>
      <c r="I17" s="32"/>
      <c r="J17" s="4"/>
      <c r="K17" s="4"/>
      <c r="L17" s="4"/>
      <c r="M17" s="6"/>
      <c r="N17" s="7" t="s">
        <v>26</v>
      </c>
      <c r="O17" s="2"/>
      <c r="P17" s="54" t="s">
        <v>38</v>
      </c>
      <c r="Q17" s="55">
        <f t="array" ref="Q17:U17">TRANSPOSE(T8:T12)</f>
        <v>2.29E-2</v>
      </c>
      <c r="R17" s="55">
        <v>2.4900000000000002E-2</v>
      </c>
      <c r="S17" s="55">
        <v>2.7400000000000001E-2</v>
      </c>
      <c r="T17" s="55">
        <v>2.9500000000000002E-2</v>
      </c>
      <c r="U17" s="55">
        <v>3.1900000000000005E-2</v>
      </c>
      <c r="V17" s="2"/>
      <c r="W17" s="2"/>
      <c r="X17" s="4"/>
      <c r="Y17" s="4"/>
      <c r="Z17" s="4"/>
      <c r="AA17" s="4"/>
    </row>
    <row r="18" spans="1:27" x14ac:dyDescent="0.25">
      <c r="A18" s="2"/>
      <c r="B18" s="2"/>
      <c r="C18" s="33" t="s">
        <v>23</v>
      </c>
      <c r="D18" s="17">
        <f>C15+1</f>
        <v>2026</v>
      </c>
      <c r="E18" s="17">
        <f>D18+1</f>
        <v>2027</v>
      </c>
      <c r="F18" s="17">
        <f t="shared" ref="F18:H18" si="3">E18+1</f>
        <v>2028</v>
      </c>
      <c r="G18" s="17">
        <f t="shared" si="3"/>
        <v>2029</v>
      </c>
      <c r="H18" s="34">
        <f t="shared" si="3"/>
        <v>2030</v>
      </c>
      <c r="I18" s="18" t="s">
        <v>24</v>
      </c>
      <c r="J18" s="4"/>
      <c r="K18" s="4"/>
      <c r="L18" s="4"/>
      <c r="M18" s="6"/>
      <c r="N18" s="7" t="s">
        <v>26</v>
      </c>
      <c r="O18" s="2"/>
      <c r="P18" s="54" t="s">
        <v>39</v>
      </c>
      <c r="Q18" s="56">
        <v>0.5</v>
      </c>
      <c r="R18" s="56">
        <f>Q18+1</f>
        <v>1.5</v>
      </c>
      <c r="S18" s="56">
        <f>R18+1</f>
        <v>2.5</v>
      </c>
      <c r="T18" s="56">
        <f>S18+1</f>
        <v>3.5</v>
      </c>
      <c r="U18" s="56">
        <f>T18+1</f>
        <v>4.5</v>
      </c>
      <c r="V18" s="57" t="s">
        <v>40</v>
      </c>
      <c r="W18" s="2"/>
      <c r="X18" s="4"/>
      <c r="Y18" s="4"/>
      <c r="Z18" s="4"/>
      <c r="AA18" s="4"/>
    </row>
    <row r="19" spans="1:27" x14ac:dyDescent="0.25">
      <c r="A19" s="2"/>
      <c r="B19" s="2"/>
      <c r="C19" s="35">
        <v>60</v>
      </c>
      <c r="D19" s="36">
        <v>1</v>
      </c>
      <c r="E19" s="37" t="s">
        <v>25</v>
      </c>
      <c r="F19" s="37" t="s">
        <v>25</v>
      </c>
      <c r="G19" s="37" t="s">
        <v>25</v>
      </c>
      <c r="H19" s="38" t="s">
        <v>25</v>
      </c>
      <c r="I19" s="39">
        <v>1</v>
      </c>
      <c r="J19" s="4"/>
      <c r="K19" s="4"/>
      <c r="L19" s="4"/>
      <c r="M19" s="6"/>
      <c r="N19" s="7" t="s">
        <v>26</v>
      </c>
      <c r="O19" s="2"/>
      <c r="P19" s="54" t="s">
        <v>41</v>
      </c>
      <c r="Q19" s="58">
        <f>(1+Q17)^-Q18</f>
        <v>0.98874297461989646</v>
      </c>
      <c r="R19" s="58">
        <f t="shared" ref="R19:U19" si="4">(1+R17)^-R18</f>
        <v>0.96377966836464768</v>
      </c>
      <c r="S19" s="58">
        <f t="shared" si="4"/>
        <v>0.93465448978545573</v>
      </c>
      <c r="T19" s="58">
        <f t="shared" si="4"/>
        <v>0.90324958699301727</v>
      </c>
      <c r="U19" s="58">
        <f t="shared" si="4"/>
        <v>0.86822191537122662</v>
      </c>
      <c r="V19" s="57" t="s">
        <v>40</v>
      </c>
      <c r="W19" s="45" t="s">
        <v>42</v>
      </c>
      <c r="X19" s="4"/>
      <c r="Y19" s="4"/>
      <c r="Z19" s="4"/>
      <c r="AA19" s="4"/>
    </row>
    <row r="20" spans="1:27" x14ac:dyDescent="0.25">
      <c r="A20" s="2"/>
      <c r="B20" s="2"/>
      <c r="C20" s="35">
        <v>48</v>
      </c>
      <c r="D20" s="36">
        <v>1</v>
      </c>
      <c r="E20" s="37" t="s">
        <v>25</v>
      </c>
      <c r="F20" s="37" t="s">
        <v>25</v>
      </c>
      <c r="G20" s="37" t="s">
        <v>25</v>
      </c>
      <c r="H20" s="38" t="s">
        <v>25</v>
      </c>
      <c r="I20" s="39">
        <v>1</v>
      </c>
      <c r="J20" s="4"/>
      <c r="K20" s="4"/>
      <c r="L20" s="4"/>
      <c r="M20" s="6"/>
      <c r="N20" s="7" t="s">
        <v>26</v>
      </c>
      <c r="O20" s="2"/>
      <c r="P20" s="2"/>
      <c r="Q20" s="2"/>
      <c r="R20" s="2"/>
      <c r="S20" s="2"/>
      <c r="T20" s="2"/>
      <c r="U20" s="2"/>
      <c r="V20" s="2"/>
      <c r="W20" s="2"/>
      <c r="X20" s="4"/>
      <c r="Y20" s="4"/>
      <c r="Z20" s="4"/>
      <c r="AA20" s="4"/>
    </row>
    <row r="21" spans="1:27" x14ac:dyDescent="0.25">
      <c r="A21" s="2"/>
      <c r="B21" s="2"/>
      <c r="C21" s="35">
        <v>36</v>
      </c>
      <c r="D21" s="36">
        <v>0.5</v>
      </c>
      <c r="E21" s="36">
        <v>0.5</v>
      </c>
      <c r="F21" s="37" t="s">
        <v>25</v>
      </c>
      <c r="G21" s="37" t="s">
        <v>25</v>
      </c>
      <c r="H21" s="38" t="s">
        <v>25</v>
      </c>
      <c r="I21" s="39">
        <v>1</v>
      </c>
      <c r="J21" s="4"/>
      <c r="K21" s="4"/>
      <c r="L21" s="4"/>
      <c r="M21" s="6"/>
      <c r="N21" s="7" t="s">
        <v>26</v>
      </c>
      <c r="O21" s="59" t="s">
        <v>43</v>
      </c>
      <c r="P21" s="4" t="s">
        <v>44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5">
      <c r="A22" s="2"/>
      <c r="B22" s="2"/>
      <c r="C22" s="35">
        <v>24</v>
      </c>
      <c r="D22" s="36">
        <v>0.5</v>
      </c>
      <c r="E22" s="36">
        <v>0.3</v>
      </c>
      <c r="F22" s="36">
        <v>0.19999999999999996</v>
      </c>
      <c r="G22" s="37" t="s">
        <v>25</v>
      </c>
      <c r="H22" s="38" t="s">
        <v>25</v>
      </c>
      <c r="I22" s="39">
        <v>1</v>
      </c>
      <c r="J22" s="4"/>
      <c r="K22" s="4"/>
      <c r="L22" s="4"/>
      <c r="M22" s="6"/>
      <c r="N22" s="7" t="s">
        <v>26</v>
      </c>
      <c r="O22" s="2"/>
      <c r="P22" s="2"/>
      <c r="Q22" s="2"/>
      <c r="R22" s="2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5">
      <c r="A23" s="2"/>
      <c r="B23" s="2"/>
      <c r="C23" s="33">
        <v>12</v>
      </c>
      <c r="D23" s="40">
        <v>0.4</v>
      </c>
      <c r="E23" s="40">
        <v>0.25</v>
      </c>
      <c r="F23" s="40">
        <v>0.2</v>
      </c>
      <c r="G23" s="40">
        <v>0.15000000000000002</v>
      </c>
      <c r="H23" s="41" t="s">
        <v>25</v>
      </c>
      <c r="I23" s="42">
        <v>1</v>
      </c>
      <c r="J23" s="4"/>
      <c r="K23" s="4"/>
      <c r="L23" s="4"/>
      <c r="M23" s="6"/>
      <c r="N23" s="7" t="s">
        <v>26</v>
      </c>
      <c r="O23" s="4"/>
      <c r="P23" s="60" t="s">
        <v>16</v>
      </c>
      <c r="Q23" s="61">
        <f>D18</f>
        <v>2026</v>
      </c>
      <c r="R23" s="61">
        <f>E18</f>
        <v>2027</v>
      </c>
      <c r="S23" s="61">
        <f>F18</f>
        <v>2028</v>
      </c>
      <c r="T23" s="61">
        <f>G18</f>
        <v>2029</v>
      </c>
      <c r="U23" s="62">
        <f>H18</f>
        <v>2030</v>
      </c>
      <c r="V23" s="63" t="s">
        <v>24</v>
      </c>
      <c r="W23" s="64" t="s">
        <v>14</v>
      </c>
      <c r="X23" s="47" t="s">
        <v>45</v>
      </c>
      <c r="Y23" s="4"/>
      <c r="Z23" s="4"/>
      <c r="AA23" s="4"/>
    </row>
    <row r="24" spans="1:27" x14ac:dyDescent="0.25">
      <c r="A24" s="2"/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6"/>
      <c r="N24" s="7" t="s">
        <v>26</v>
      </c>
      <c r="O24" s="4"/>
      <c r="P24" s="19">
        <f>C11</f>
        <v>2021</v>
      </c>
      <c r="Q24" s="65">
        <f>IFERROR(V24*D19,0)</f>
        <v>0</v>
      </c>
      <c r="R24" s="65">
        <f>IFERROR(V24*E19,0)</f>
        <v>0</v>
      </c>
      <c r="S24" s="65">
        <f>IFERROR(V24*F19,0)</f>
        <v>0</v>
      </c>
      <c r="T24" s="65">
        <f>IFERROR(V24*G19,0)</f>
        <v>0</v>
      </c>
      <c r="U24" s="66">
        <f>IFERROR(V24*H19,0)</f>
        <v>0</v>
      </c>
      <c r="V24" s="67">
        <f>D11</f>
        <v>0</v>
      </c>
      <c r="W24" s="4" t="s">
        <v>46</v>
      </c>
      <c r="X24" s="47" t="s">
        <v>47</v>
      </c>
      <c r="Y24" s="4"/>
      <c r="Z24" s="4"/>
      <c r="AA24" s="4"/>
    </row>
    <row r="25" spans="1:27" x14ac:dyDescent="0.25">
      <c r="A25" s="2"/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6"/>
      <c r="N25" s="7" t="s">
        <v>26</v>
      </c>
      <c r="O25" s="2"/>
      <c r="P25" s="19">
        <f>C12</f>
        <v>2022</v>
      </c>
      <c r="Q25" s="65">
        <f>IFERROR(V25*D20,0)</f>
        <v>400</v>
      </c>
      <c r="R25" s="65">
        <f>IFERROR(V25*E20,0)</f>
        <v>0</v>
      </c>
      <c r="S25" s="65">
        <f>IFERROR(V25*F20,0)</f>
        <v>0</v>
      </c>
      <c r="T25" s="65">
        <f>IFERROR(V25*G20,0)</f>
        <v>0</v>
      </c>
      <c r="U25" s="66">
        <f>IFERROR(V25*H20,0)</f>
        <v>0</v>
      </c>
      <c r="V25" s="67">
        <f>D12</f>
        <v>400</v>
      </c>
      <c r="W25" s="4"/>
      <c r="X25" s="4"/>
      <c r="Y25" s="4"/>
      <c r="Z25" s="4"/>
      <c r="AA25" s="4"/>
    </row>
    <row r="26" spans="1:27" x14ac:dyDescent="0.25">
      <c r="A26" s="2"/>
      <c r="B26" s="2"/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26</v>
      </c>
      <c r="O26" s="2"/>
      <c r="P26" s="19">
        <f>C13</f>
        <v>2023</v>
      </c>
      <c r="Q26" s="65">
        <f>IFERROR(V26*D21,0)</f>
        <v>800</v>
      </c>
      <c r="R26" s="65">
        <f>IFERROR(V26*E21,0)</f>
        <v>800</v>
      </c>
      <c r="S26" s="65">
        <f>IFERROR(V26*F21,0)</f>
        <v>0</v>
      </c>
      <c r="T26" s="65">
        <f>IFERROR(V26*G21,0)</f>
        <v>0</v>
      </c>
      <c r="U26" s="66">
        <f>IFERROR(V26*H21,0)</f>
        <v>0</v>
      </c>
      <c r="V26" s="67">
        <f>D13</f>
        <v>1600</v>
      </c>
      <c r="W26" s="4"/>
      <c r="X26" s="4"/>
      <c r="Y26" s="4"/>
      <c r="Z26" s="4"/>
      <c r="AA26" s="4"/>
    </row>
    <row r="27" spans="1:27" x14ac:dyDescent="0.25">
      <c r="A27" s="2"/>
      <c r="B27" s="2"/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26</v>
      </c>
      <c r="O27" s="4"/>
      <c r="P27" s="19">
        <f>C14</f>
        <v>2024</v>
      </c>
      <c r="Q27" s="65">
        <f>IFERROR(V27*D22,0)</f>
        <v>1440</v>
      </c>
      <c r="R27" s="65">
        <f>IFERROR(V27*E22,0)</f>
        <v>864</v>
      </c>
      <c r="S27" s="65">
        <f>IFERROR(V27*F22,0)</f>
        <v>575.99999999999989</v>
      </c>
      <c r="T27" s="65">
        <f>IFERROR(V27*G22,0)</f>
        <v>0</v>
      </c>
      <c r="U27" s="66">
        <f>IFERROR(V27*H22,0)</f>
        <v>0</v>
      </c>
      <c r="V27" s="67">
        <f>D14</f>
        <v>2880</v>
      </c>
      <c r="W27" s="4"/>
      <c r="X27" s="4"/>
      <c r="Y27" s="4"/>
      <c r="Z27" s="4"/>
      <c r="AA27" s="4"/>
    </row>
    <row r="28" spans="1:27" x14ac:dyDescent="0.25">
      <c r="A28" s="2"/>
      <c r="B28" s="2"/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26</v>
      </c>
      <c r="O28" s="4"/>
      <c r="P28" s="26">
        <f>C15</f>
        <v>2025</v>
      </c>
      <c r="Q28" s="68">
        <f>IFERROR(V28*D23,0)</f>
        <v>1208</v>
      </c>
      <c r="R28" s="68">
        <f>IFERROR(V28*E23,0)</f>
        <v>755</v>
      </c>
      <c r="S28" s="68">
        <f>IFERROR(V28*F23,0)</f>
        <v>604</v>
      </c>
      <c r="T28" s="68">
        <f>IFERROR(V28*G23,0)</f>
        <v>453.00000000000006</v>
      </c>
      <c r="U28" s="18">
        <f>IFERROR(V28*H23,0)</f>
        <v>0</v>
      </c>
      <c r="V28" s="69">
        <f>D15</f>
        <v>3020</v>
      </c>
      <c r="W28" s="4"/>
      <c r="X28" s="4"/>
      <c r="Y28" s="4"/>
      <c r="Z28" s="4"/>
      <c r="AA28" s="4"/>
    </row>
    <row r="29" spans="1:27" x14ac:dyDescent="0.25">
      <c r="A29" s="2"/>
      <c r="B29" s="2"/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26</v>
      </c>
      <c r="O29" s="4"/>
      <c r="P29" s="70" t="s">
        <v>24</v>
      </c>
      <c r="Q29" s="68">
        <f t="shared" ref="Q29" si="5">SUM(Q24:Q28)</f>
        <v>3848</v>
      </c>
      <c r="R29" s="68">
        <f t="shared" ref="R29:V29" si="6">SUM(R24:R28)</f>
        <v>2419</v>
      </c>
      <c r="S29" s="68">
        <f t="shared" si="6"/>
        <v>1180</v>
      </c>
      <c r="T29" s="68">
        <f t="shared" si="6"/>
        <v>453.00000000000006</v>
      </c>
      <c r="U29" s="18">
        <f t="shared" si="6"/>
        <v>0</v>
      </c>
      <c r="V29" s="69">
        <f t="shared" si="6"/>
        <v>7900</v>
      </c>
      <c r="W29" s="4"/>
      <c r="X29" s="4"/>
      <c r="Y29" s="4"/>
      <c r="Z29" s="4"/>
      <c r="AA29" s="4"/>
    </row>
    <row r="30" spans="1:27" x14ac:dyDescent="0.25">
      <c r="A30" s="2"/>
      <c r="B30" s="2"/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26</v>
      </c>
      <c r="O30" s="2"/>
      <c r="P30" s="2"/>
      <c r="Q30" s="2"/>
      <c r="R30" s="2"/>
      <c r="S30" s="2"/>
      <c r="T30" s="2"/>
      <c r="U30" s="4"/>
      <c r="V30" s="4"/>
      <c r="W30" s="4"/>
      <c r="X30" s="4"/>
      <c r="Y30" s="4"/>
      <c r="Z30" s="4"/>
      <c r="AA30" s="4"/>
    </row>
    <row r="31" spans="1:27" x14ac:dyDescent="0.25">
      <c r="A31" s="2"/>
      <c r="B31" s="2"/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26</v>
      </c>
      <c r="O31" s="71" t="s">
        <v>48</v>
      </c>
      <c r="P31" s="4" t="s">
        <v>49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5">
      <c r="A32" s="2"/>
      <c r="B32" s="2"/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26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5">
      <c r="A33" s="2"/>
      <c r="B33" s="2"/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26</v>
      </c>
      <c r="O33" s="4"/>
      <c r="P33" s="60" t="s">
        <v>50</v>
      </c>
      <c r="Q33" s="61">
        <f>D18</f>
        <v>2026</v>
      </c>
      <c r="R33" s="61">
        <f>R23</f>
        <v>2027</v>
      </c>
      <c r="S33" s="61">
        <f>S23</f>
        <v>2028</v>
      </c>
      <c r="T33" s="61">
        <f>T23</f>
        <v>2029</v>
      </c>
      <c r="U33" s="62">
        <f>U23</f>
        <v>2030</v>
      </c>
      <c r="V33" s="63" t="s">
        <v>51</v>
      </c>
      <c r="W33" s="64" t="s">
        <v>14</v>
      </c>
      <c r="X33" s="47" t="s">
        <v>52</v>
      </c>
      <c r="Y33" s="4"/>
      <c r="Z33" s="4"/>
      <c r="AA33" s="4"/>
    </row>
    <row r="34" spans="1:27" x14ac:dyDescent="0.25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26</v>
      </c>
      <c r="O34" s="4"/>
      <c r="P34" s="19">
        <f>P24</f>
        <v>2021</v>
      </c>
      <c r="Q34" s="65">
        <f>AVERAGE(Q24,Q25)</f>
        <v>200</v>
      </c>
      <c r="R34" s="65">
        <f t="shared" ref="R34:U34" si="7">AVERAGE(R24,R25)</f>
        <v>0</v>
      </c>
      <c r="S34" s="65">
        <f t="shared" si="7"/>
        <v>0</v>
      </c>
      <c r="T34" s="65">
        <f t="shared" si="7"/>
        <v>0</v>
      </c>
      <c r="U34" s="66">
        <f t="shared" si="7"/>
        <v>0</v>
      </c>
      <c r="V34" s="72">
        <f>SUMPRODUCT(Q34:U34,Q19:U19)</f>
        <v>197.74859492397928</v>
      </c>
      <c r="W34" s="4" t="s">
        <v>46</v>
      </c>
      <c r="X34" s="47" t="s">
        <v>53</v>
      </c>
      <c r="Y34" s="4"/>
      <c r="Z34" s="4"/>
      <c r="AA34" s="4"/>
    </row>
    <row r="35" spans="1:27" x14ac:dyDescent="0.25">
      <c r="A35" s="2"/>
      <c r="B35" s="2"/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26</v>
      </c>
      <c r="O35" s="4"/>
      <c r="P35" s="19">
        <f>P25</f>
        <v>2022</v>
      </c>
      <c r="Q35" s="65">
        <f t="shared" ref="Q35:U37" si="8">AVERAGE(Q25,Q26)</f>
        <v>600</v>
      </c>
      <c r="R35" s="65">
        <f t="shared" si="8"/>
        <v>400</v>
      </c>
      <c r="S35" s="65">
        <f t="shared" si="8"/>
        <v>0</v>
      </c>
      <c r="T35" s="65">
        <f t="shared" si="8"/>
        <v>0</v>
      </c>
      <c r="U35" s="66">
        <f t="shared" si="8"/>
        <v>0</v>
      </c>
      <c r="V35" s="72">
        <f>SUMPRODUCT(Q35:U35,Q19:U19)</f>
        <v>978.75765211779697</v>
      </c>
      <c r="W35" s="4"/>
      <c r="X35" s="4"/>
      <c r="Y35" s="4"/>
      <c r="Z35" s="4"/>
      <c r="AA35" s="4"/>
    </row>
    <row r="36" spans="1:27" x14ac:dyDescent="0.25">
      <c r="A36" s="2"/>
      <c r="B36" s="2"/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26</v>
      </c>
      <c r="O36" s="4"/>
      <c r="P36" s="19">
        <f>P26</f>
        <v>2023</v>
      </c>
      <c r="Q36" s="65">
        <f t="shared" si="8"/>
        <v>1120</v>
      </c>
      <c r="R36" s="65">
        <f t="shared" si="8"/>
        <v>832</v>
      </c>
      <c r="S36" s="65">
        <f t="shared" si="8"/>
        <v>287.99999999999994</v>
      </c>
      <c r="T36" s="65">
        <f t="shared" si="8"/>
        <v>0</v>
      </c>
      <c r="U36" s="66">
        <f t="shared" si="8"/>
        <v>0</v>
      </c>
      <c r="V36" s="72">
        <f>SUMPRODUCT(Q36:U36,Q19:U19)</f>
        <v>2178.437308711882</v>
      </c>
      <c r="W36" s="4"/>
      <c r="X36" s="4"/>
      <c r="Y36" s="4"/>
      <c r="Z36" s="4"/>
      <c r="AA36" s="4"/>
    </row>
    <row r="37" spans="1:27" x14ac:dyDescent="0.25">
      <c r="A37" s="2"/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26</v>
      </c>
      <c r="O37" s="4"/>
      <c r="P37" s="19">
        <f>P27</f>
        <v>2024</v>
      </c>
      <c r="Q37" s="65">
        <f t="shared" si="8"/>
        <v>1324</v>
      </c>
      <c r="R37" s="65">
        <f t="shared" si="8"/>
        <v>809.5</v>
      </c>
      <c r="S37" s="65">
        <f t="shared" si="8"/>
        <v>590</v>
      </c>
      <c r="T37" s="65">
        <f t="shared" si="8"/>
        <v>226.50000000000003</v>
      </c>
      <c r="U37" s="66">
        <f t="shared" si="8"/>
        <v>0</v>
      </c>
      <c r="V37" s="72">
        <f>SUMPRODUCT(Q37:U37,Q19:U19)</f>
        <v>2845.3075203652629</v>
      </c>
      <c r="W37" s="4"/>
      <c r="X37" s="4"/>
      <c r="Y37" s="4"/>
      <c r="Z37" s="4"/>
      <c r="AA37" s="4"/>
    </row>
    <row r="38" spans="1:27" x14ac:dyDescent="0.25">
      <c r="A38" s="2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6"/>
      <c r="N38" s="7" t="s">
        <v>26</v>
      </c>
      <c r="O38" s="4"/>
      <c r="P38" s="26">
        <f>P28</f>
        <v>2025</v>
      </c>
      <c r="Q38" s="73">
        <f>Q28*0.5</f>
        <v>604</v>
      </c>
      <c r="R38" s="73">
        <f t="shared" ref="R38:U38" si="9">R28*0.5</f>
        <v>377.5</v>
      </c>
      <c r="S38" s="73">
        <f t="shared" si="9"/>
        <v>302</v>
      </c>
      <c r="T38" s="73">
        <f t="shared" si="9"/>
        <v>226.50000000000003</v>
      </c>
      <c r="U38" s="74">
        <f t="shared" si="9"/>
        <v>0</v>
      </c>
      <c r="V38" s="75">
        <f>SUMPRODUCT(Q38:U38,Q19:U19)</f>
        <v>1447.8792688471979</v>
      </c>
      <c r="W38" s="4"/>
      <c r="X38" s="4"/>
      <c r="Y38" s="4"/>
      <c r="Z38" s="4"/>
      <c r="AA38" s="4"/>
    </row>
    <row r="39" spans="1:27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26</v>
      </c>
      <c r="O39" s="4"/>
      <c r="P39" s="70" t="s">
        <v>24</v>
      </c>
      <c r="Q39" s="68">
        <f>SUM(Q34:Q38)</f>
        <v>3848</v>
      </c>
      <c r="R39" s="68">
        <f>SUM(R34:R38)</f>
        <v>2419</v>
      </c>
      <c r="S39" s="68">
        <f>SUM(S34:S38)</f>
        <v>1180</v>
      </c>
      <c r="T39" s="68">
        <f>SUM(T34:T38)</f>
        <v>453.00000000000006</v>
      </c>
      <c r="U39" s="18">
        <f>SUM(U34:U38)</f>
        <v>0</v>
      </c>
      <c r="V39" s="76">
        <f>SUMPRODUCT(Q39:U39,Q19:U19)</f>
        <v>7648.13034496612</v>
      </c>
      <c r="W39" s="4"/>
      <c r="X39" s="4"/>
      <c r="Y39" s="4"/>
      <c r="Z39" s="4"/>
      <c r="AA39" s="4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7" t="s">
        <v>26</v>
      </c>
      <c r="O40" s="2"/>
      <c r="P40" s="2"/>
      <c r="Q40" s="2"/>
      <c r="R40" s="2"/>
      <c r="S40" s="2"/>
      <c r="T40" s="2"/>
      <c r="U40" s="2"/>
      <c r="V40" s="2"/>
      <c r="W40" s="2"/>
      <c r="X40" s="4"/>
      <c r="Y40" s="4"/>
      <c r="Z40" s="4"/>
      <c r="AA40" s="4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7" t="s">
        <v>26</v>
      </c>
      <c r="O41" s="2"/>
      <c r="P41" s="2" t="s">
        <v>54</v>
      </c>
      <c r="Q41" s="2"/>
      <c r="R41" s="2" t="s">
        <v>55</v>
      </c>
      <c r="S41" s="2"/>
      <c r="T41" s="2"/>
      <c r="U41" s="2"/>
      <c r="V41" s="2"/>
      <c r="W41" s="2"/>
      <c r="X41" s="4"/>
      <c r="Y41" s="4"/>
      <c r="Z41" s="4"/>
      <c r="AA41" s="4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7" t="s">
        <v>26</v>
      </c>
      <c r="O42" s="2"/>
      <c r="P42" s="77" t="s">
        <v>56</v>
      </c>
      <c r="Q42" s="2"/>
      <c r="R42" s="77" t="s">
        <v>57</v>
      </c>
      <c r="S42" s="2"/>
      <c r="T42" s="2"/>
      <c r="U42" s="2"/>
      <c r="V42" s="2"/>
      <c r="W42" s="2"/>
      <c r="X42" s="4"/>
      <c r="Y42" s="4"/>
      <c r="Z42" s="4"/>
      <c r="AA42" s="4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7" t="s">
        <v>26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7" t="s">
        <v>26</v>
      </c>
      <c r="O44" s="78" t="s">
        <v>58</v>
      </c>
      <c r="P44" s="4" t="s">
        <v>59</v>
      </c>
      <c r="Q44" s="4"/>
      <c r="R44" s="4"/>
      <c r="S44" s="4"/>
      <c r="T44" s="4"/>
      <c r="U44" s="7" t="s">
        <v>9</v>
      </c>
      <c r="V44" s="4" t="s">
        <v>60</v>
      </c>
      <c r="W44" s="4"/>
      <c r="X44" s="4"/>
      <c r="Y44" s="4"/>
      <c r="Z44" s="4"/>
      <c r="AA44" s="4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7" t="s">
        <v>26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7" t="s">
        <v>26</v>
      </c>
      <c r="O46" s="4"/>
      <c r="P46" s="30"/>
      <c r="Q46" s="11" t="s">
        <v>51</v>
      </c>
      <c r="R46" s="12"/>
      <c r="S46" s="12"/>
      <c r="T46" s="4"/>
      <c r="U46" s="4"/>
      <c r="V46" s="4"/>
      <c r="W46" s="4"/>
      <c r="X46" s="4"/>
      <c r="Y46" s="4"/>
      <c r="Z46" s="4"/>
      <c r="AA46" s="4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7" t="s">
        <v>26</v>
      </c>
      <c r="O47" s="4"/>
      <c r="P47" s="35"/>
      <c r="Q47" s="65" t="s">
        <v>61</v>
      </c>
      <c r="R47" s="66" t="s">
        <v>62</v>
      </c>
      <c r="S47" s="66"/>
      <c r="T47" s="4"/>
      <c r="U47" s="4"/>
      <c r="V47" s="4"/>
      <c r="W47" s="4"/>
      <c r="X47" s="4"/>
      <c r="Y47" s="4"/>
      <c r="Z47" s="4"/>
      <c r="AA47" s="4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7" t="s">
        <v>26</v>
      </c>
      <c r="O48" s="4"/>
      <c r="P48" s="79" t="s">
        <v>50</v>
      </c>
      <c r="Q48" s="68" t="s">
        <v>63</v>
      </c>
      <c r="R48" s="18" t="s">
        <v>64</v>
      </c>
      <c r="S48" s="18" t="s">
        <v>65</v>
      </c>
      <c r="T48" s="4"/>
      <c r="U48" s="4"/>
      <c r="V48" s="4"/>
      <c r="W48" s="4"/>
      <c r="X48" s="4"/>
      <c r="Y48" s="4"/>
      <c r="Z48" s="4"/>
      <c r="AA48" s="4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7" t="s">
        <v>26</v>
      </c>
      <c r="O49" s="4"/>
      <c r="P49" s="19">
        <f t="shared" ref="P49:P54" si="10">P34</f>
        <v>2021</v>
      </c>
      <c r="Q49" s="80">
        <f>V34</f>
        <v>197.74859492397928</v>
      </c>
      <c r="R49" s="81">
        <f>K7*Q49</f>
        <v>11.864915695438757</v>
      </c>
      <c r="S49" s="82">
        <f>Q49+R49</f>
        <v>209.61351061941804</v>
      </c>
      <c r="T49" s="83" t="s">
        <v>14</v>
      </c>
      <c r="U49" s="47" t="s">
        <v>66</v>
      </c>
      <c r="V49" s="4"/>
      <c r="W49" s="4"/>
      <c r="X49" s="4"/>
      <c r="Y49" s="4"/>
      <c r="Z49" s="4"/>
      <c r="AA49" s="4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7" t="s">
        <v>26</v>
      </c>
      <c r="O50" s="4"/>
      <c r="P50" s="19">
        <f t="shared" si="10"/>
        <v>2022</v>
      </c>
      <c r="Q50" s="80">
        <f t="shared" ref="Q50:Q53" si="11">V35</f>
        <v>978.75765211779697</v>
      </c>
      <c r="R50" s="81">
        <f>K7*Q50</f>
        <v>58.725459127067815</v>
      </c>
      <c r="S50" s="82">
        <f t="shared" ref="S50:S53" si="12">Q50+R50</f>
        <v>1037.4831112448649</v>
      </c>
      <c r="T50" s="83" t="s">
        <v>14</v>
      </c>
      <c r="U50" s="47" t="s">
        <v>66</v>
      </c>
      <c r="V50" s="4"/>
      <c r="W50" s="4"/>
      <c r="X50" s="4"/>
      <c r="Y50" s="4"/>
      <c r="Z50" s="4"/>
      <c r="AA50" s="4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7" t="s">
        <v>26</v>
      </c>
      <c r="O51" s="4"/>
      <c r="P51" s="19">
        <f t="shared" si="10"/>
        <v>2023</v>
      </c>
      <c r="Q51" s="80">
        <f t="shared" si="11"/>
        <v>2178.437308711882</v>
      </c>
      <c r="R51" s="81">
        <f>K7*Q51</f>
        <v>130.70623852271291</v>
      </c>
      <c r="S51" s="82">
        <f t="shared" si="12"/>
        <v>2309.1435472345947</v>
      </c>
      <c r="T51" s="83" t="s">
        <v>14</v>
      </c>
      <c r="U51" s="47" t="s">
        <v>66</v>
      </c>
      <c r="V51" s="4"/>
      <c r="W51" s="4"/>
      <c r="X51" s="4"/>
      <c r="Y51" s="4"/>
      <c r="Z51" s="4"/>
      <c r="AA51" s="4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7" t="s">
        <v>26</v>
      </c>
      <c r="O52" s="4"/>
      <c r="P52" s="19">
        <f t="shared" si="10"/>
        <v>2024</v>
      </c>
      <c r="Q52" s="80">
        <f t="shared" si="11"/>
        <v>2845.3075203652629</v>
      </c>
      <c r="R52" s="81">
        <f>K7*Q52</f>
        <v>170.71845122191576</v>
      </c>
      <c r="S52" s="82">
        <f t="shared" si="12"/>
        <v>3016.0259715871789</v>
      </c>
      <c r="T52" s="83" t="s">
        <v>14</v>
      </c>
      <c r="U52" s="47" t="s">
        <v>66</v>
      </c>
      <c r="V52" s="4"/>
      <c r="W52" s="4"/>
      <c r="X52" s="4"/>
      <c r="Y52" s="4"/>
      <c r="Z52" s="4"/>
      <c r="AA52" s="4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7" t="s">
        <v>26</v>
      </c>
      <c r="O53" s="4"/>
      <c r="P53" s="26">
        <f t="shared" si="10"/>
        <v>2025</v>
      </c>
      <c r="Q53" s="84">
        <f t="shared" si="11"/>
        <v>1447.8792688471979</v>
      </c>
      <c r="R53" s="85">
        <f>K7*Q53</f>
        <v>86.872756130831874</v>
      </c>
      <c r="S53" s="86">
        <f t="shared" si="12"/>
        <v>1534.7520249780298</v>
      </c>
      <c r="T53" s="83" t="s">
        <v>14</v>
      </c>
      <c r="U53" s="47" t="s">
        <v>66</v>
      </c>
      <c r="V53" s="4"/>
      <c r="W53" s="4"/>
      <c r="X53" s="4"/>
      <c r="Y53" s="4"/>
      <c r="Z53" s="4"/>
      <c r="AA53" s="4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7" t="s">
        <v>26</v>
      </c>
      <c r="O54" s="4"/>
      <c r="P54" s="26" t="str">
        <f t="shared" si="10"/>
        <v>total</v>
      </c>
      <c r="Q54" s="87">
        <f>SUM(Q49:Q53)</f>
        <v>7648.1303449661182</v>
      </c>
      <c r="R54" s="85">
        <f>SUM(R49:R53)</f>
        <v>458.88782069796713</v>
      </c>
      <c r="S54" s="85">
        <f>SUM(S49:S53)</f>
        <v>8107.0181656640871</v>
      </c>
      <c r="T54" s="4"/>
      <c r="U54" s="4"/>
      <c r="V54" s="4"/>
      <c r="W54" s="4"/>
      <c r="X54" s="4"/>
      <c r="Y54" s="4"/>
      <c r="Z54" s="4"/>
      <c r="AA54" s="4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7" t="s">
        <v>26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7" t="s">
        <v>26</v>
      </c>
      <c r="O56" s="4"/>
      <c r="P56" s="88" t="s">
        <v>67</v>
      </c>
      <c r="Q56" s="88"/>
      <c r="R56" s="89">
        <f>K7</f>
        <v>0.06</v>
      </c>
      <c r="S56" s="90" t="s">
        <v>68</v>
      </c>
      <c r="T56" s="88" t="s">
        <v>69</v>
      </c>
      <c r="U56" s="4"/>
      <c r="V56" s="4"/>
      <c r="W56" s="4"/>
      <c r="X56" s="4"/>
      <c r="Y56" s="4"/>
      <c r="Z56" s="4"/>
      <c r="AA56" s="4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7" t="s">
        <v>26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7" t="s">
        <v>26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7" t="s">
        <v>26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</sheetData>
  <mergeCells count="14">
    <mergeCell ref="F15:G15"/>
    <mergeCell ref="P6:Q6"/>
    <mergeCell ref="P7:Q7"/>
    <mergeCell ref="P8:Q8"/>
    <mergeCell ref="P9:Q9"/>
    <mergeCell ref="P10:Q10"/>
    <mergeCell ref="P11:Q11"/>
    <mergeCell ref="P12:Q12"/>
    <mergeCell ref="F9:G9"/>
    <mergeCell ref="F10:G10"/>
    <mergeCell ref="F11:G11"/>
    <mergeCell ref="F12:G12"/>
    <mergeCell ref="F13:G13"/>
    <mergeCell ref="F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solution 1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2021-02-06T21:19:09Z</dcterms:modified>
</cp:coreProperties>
</file>