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OneDrive\Exam(6).2016.Fall\Excel\POWER_PACK\"/>
    </mc:Choice>
  </mc:AlternateContent>
  <bookViews>
    <workbookView xWindow="0" yWindow="0" windowWidth="24000" windowHeight="9735" tabRatio="691"/>
  </bookViews>
  <sheets>
    <sheet name="TOC" sheetId="1" r:id="rId1"/>
    <sheet name="Problem 1" sheetId="7" r:id="rId2"/>
    <sheet name="Problem 2" sheetId="5" r:id="rId3"/>
    <sheet name="Problem 3" sheetId="8" r:id="rId4"/>
    <sheet name="Problem 4" sheetId="9" r:id="rId5"/>
    <sheet name="Problem 5" sheetId="12" r:id="rId6"/>
    <sheet name="Problem 6" sheetId="14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R8" i="5"/>
  <c r="R20" i="5"/>
  <c r="R18" i="5"/>
  <c r="R17" i="5"/>
  <c r="R16" i="5"/>
  <c r="T24" i="5"/>
  <c r="R24" i="5" l="1"/>
  <c r="R25" i="5" s="1"/>
  <c r="T8" i="5" s="1"/>
  <c r="R9" i="5" s="1"/>
  <c r="U14" i="8"/>
  <c r="U7" i="8"/>
  <c r="U13" i="8"/>
  <c r="U12" i="8"/>
  <c r="U11" i="8"/>
  <c r="U10" i="8"/>
  <c r="U9" i="8"/>
  <c r="U8" i="8"/>
  <c r="U5" i="8"/>
  <c r="P13" i="8"/>
  <c r="P12" i="8"/>
  <c r="P11" i="8"/>
  <c r="P10" i="8"/>
  <c r="P9" i="8"/>
  <c r="P8" i="8"/>
  <c r="P7" i="8"/>
  <c r="U6" i="8"/>
  <c r="P6" i="8"/>
  <c r="P49" i="14"/>
  <c r="R48" i="14"/>
  <c r="P48" i="14"/>
  <c r="R47" i="14"/>
  <c r="P47" i="14"/>
  <c r="R46" i="14"/>
  <c r="P46" i="14"/>
  <c r="R45" i="14"/>
  <c r="P45" i="14"/>
  <c r="R44" i="14"/>
  <c r="P44" i="14"/>
  <c r="R43" i="14"/>
  <c r="P43" i="14"/>
  <c r="R42" i="14"/>
  <c r="P42" i="14"/>
  <c r="R41" i="14"/>
  <c r="P41" i="14"/>
  <c r="R40" i="14"/>
  <c r="P40" i="14"/>
  <c r="R39" i="14"/>
  <c r="AF31" i="14"/>
  <c r="AF32" i="14" s="1"/>
  <c r="AF33" i="14" s="1"/>
  <c r="AF34" i="14" s="1"/>
  <c r="AF35" i="14" s="1"/>
  <c r="AF36" i="14" s="1"/>
  <c r="AF37" i="14" s="1"/>
  <c r="AF38" i="14" s="1"/>
  <c r="AF39" i="14" s="1"/>
  <c r="AE31" i="14"/>
  <c r="AE32" i="14" s="1"/>
  <c r="AE33" i="14" s="1"/>
  <c r="AE34" i="14" s="1"/>
  <c r="AE35" i="14" s="1"/>
  <c r="AE36" i="14" s="1"/>
  <c r="AE37" i="14" s="1"/>
  <c r="AE38" i="14" s="1"/>
  <c r="AE39" i="14" s="1"/>
  <c r="AG30" i="14"/>
  <c r="AG31" i="14" s="1"/>
  <c r="AG32" i="14" s="1"/>
  <c r="U30" i="14"/>
  <c r="X5" i="14" s="1"/>
  <c r="S30" i="14"/>
  <c r="Q30" i="14"/>
  <c r="AD27" i="14"/>
  <c r="AD26" i="14"/>
  <c r="R22" i="14"/>
  <c r="Q10" i="14" s="1"/>
  <c r="Q11" i="14" s="1"/>
  <c r="X4" i="14" s="1"/>
  <c r="R20" i="14"/>
  <c r="R19" i="14"/>
  <c r="R18" i="14"/>
  <c r="U10" i="14"/>
  <c r="S10" i="14"/>
  <c r="R50" i="14" l="1"/>
  <c r="X6" i="14" s="1"/>
  <c r="AG33" i="14"/>
  <c r="AD32" i="14"/>
  <c r="AD33" i="14"/>
  <c r="AC31" i="14"/>
  <c r="AD31" i="14"/>
  <c r="AC32" i="14"/>
  <c r="Q52" i="12"/>
  <c r="T42" i="12"/>
  <c r="R42" i="12"/>
  <c r="T32" i="12"/>
  <c r="R32" i="12"/>
  <c r="R31" i="12"/>
  <c r="Q34" i="12" s="1"/>
  <c r="X22" i="12"/>
  <c r="V22" i="12"/>
  <c r="T22" i="12"/>
  <c r="R22" i="12"/>
  <c r="Q24" i="12" s="1"/>
  <c r="T21" i="12"/>
  <c r="R21" i="12"/>
  <c r="W13" i="12"/>
  <c r="U13" i="12"/>
  <c r="S13" i="12"/>
  <c r="Q13" i="12"/>
  <c r="Y27" i="9"/>
  <c r="W27" i="9"/>
  <c r="U27" i="9"/>
  <c r="Q27" i="9"/>
  <c r="Q28" i="9" s="1"/>
  <c r="U16" i="9"/>
  <c r="W11" i="9"/>
  <c r="W10" i="9"/>
  <c r="W9" i="9"/>
  <c r="W8" i="9"/>
  <c r="W7" i="9"/>
  <c r="Z6" i="9"/>
  <c r="Q16" i="9" s="1"/>
  <c r="Q17" i="9" s="1"/>
  <c r="U22" i="9" s="1"/>
  <c r="S27" i="9" s="1"/>
  <c r="W6" i="9"/>
  <c r="W17" i="7"/>
  <c r="X17" i="7" s="1"/>
  <c r="V17" i="7"/>
  <c r="P17" i="7"/>
  <c r="W16" i="7"/>
  <c r="X16" i="7" s="1"/>
  <c r="V16" i="7"/>
  <c r="P16" i="7"/>
  <c r="W15" i="7"/>
  <c r="X15" i="7" s="1"/>
  <c r="V15" i="7"/>
  <c r="P15" i="7"/>
  <c r="W14" i="7"/>
  <c r="X14" i="7" s="1"/>
  <c r="V14" i="7"/>
  <c r="P14" i="7"/>
  <c r="V13" i="7"/>
  <c r="X13" i="7" s="1"/>
  <c r="P13" i="7"/>
  <c r="X12" i="7"/>
  <c r="V12" i="7"/>
  <c r="P12" i="7"/>
  <c r="X11" i="7"/>
  <c r="V11" i="7"/>
  <c r="P11" i="7"/>
  <c r="V10" i="7"/>
  <c r="X10" i="7" s="1"/>
  <c r="P10" i="7"/>
  <c r="V9" i="7"/>
  <c r="W9" i="7" s="1"/>
  <c r="P9" i="7"/>
  <c r="W8" i="7"/>
  <c r="V8" i="7"/>
  <c r="P8" i="7"/>
  <c r="W7" i="7"/>
  <c r="V7" i="7"/>
  <c r="P7" i="7"/>
  <c r="V6" i="7"/>
  <c r="W6" i="7" s="1"/>
  <c r="W18" i="7" s="1"/>
  <c r="R23" i="7" s="1"/>
  <c r="P6" i="7"/>
  <c r="AC33" i="14" l="1"/>
  <c r="AG34" i="14"/>
  <c r="Q14" i="12"/>
  <c r="S43" i="12"/>
  <c r="Q45" i="12" s="1"/>
  <c r="S52" i="12"/>
  <c r="Q54" i="12"/>
  <c r="X18" i="7"/>
  <c r="T23" i="7" s="1"/>
  <c r="R24" i="7" s="1"/>
  <c r="AG35" i="14" l="1"/>
  <c r="AC34" i="14"/>
  <c r="AD34" i="14"/>
  <c r="AG36" i="14" l="1"/>
  <c r="AC35" i="14"/>
  <c r="AD35" i="14"/>
  <c r="AG37" i="14" l="1"/>
  <c r="AD36" i="14"/>
  <c r="AC36" i="14"/>
  <c r="AC37" i="14" l="1"/>
  <c r="AG38" i="14"/>
  <c r="AD37" i="14"/>
  <c r="AG39" i="14" l="1"/>
  <c r="AC38" i="14"/>
  <c r="AD38" i="14"/>
  <c r="AD39" i="14" l="1"/>
  <c r="AC39" i="14"/>
  <c r="C15" i="1" l="1"/>
  <c r="C14" i="1" l="1"/>
  <c r="C13" i="1"/>
  <c r="C12" i="1"/>
  <c r="C11" i="1" l="1"/>
</calcChain>
</file>

<file path=xl/sharedStrings.xml><?xml version="1.0" encoding="utf-8"?>
<sst xmlns="http://schemas.openxmlformats.org/spreadsheetml/2006/main" count="1492" uniqueCount="324">
  <si>
    <t>Question</t>
  </si>
  <si>
    <t>Sheet</t>
  </si>
  <si>
    <t>Type</t>
  </si>
  <si>
    <t>Reading:</t>
  </si>
  <si>
    <t>Model:</t>
  </si>
  <si>
    <t>Problem Type:</t>
  </si>
  <si>
    <t>Given</t>
  </si>
  <si>
    <t>Return to TOC</t>
  </si>
  <si>
    <t>|</t>
  </si>
  <si>
    <t>Find</t>
  </si>
  <si>
    <t>=</t>
  </si>
  <si>
    <t>-</t>
  </si>
  <si>
    <t>Problem 1</t>
  </si>
  <si>
    <t>Problem 2</t>
  </si>
  <si>
    <t>Problem 3</t>
  </si>
  <si>
    <t>Problem 4</t>
  </si>
  <si>
    <t>?</t>
  </si>
  <si>
    <t>+</t>
  </si>
  <si>
    <t>(a)</t>
  </si>
  <si>
    <t>(b)</t>
  </si>
  <si>
    <t>Step 1</t>
  </si>
  <si>
    <t>/</t>
  </si>
  <si>
    <t>(</t>
  </si>
  <si>
    <t>)</t>
  </si>
  <si>
    <t>&lt;==</t>
  </si>
  <si>
    <t>(final answer)</t>
  </si>
  <si>
    <t>Notation</t>
  </si>
  <si>
    <t xml:space="preserve">- </t>
  </si>
  <si>
    <t>I</t>
  </si>
  <si>
    <t>C</t>
  </si>
  <si>
    <t xml:space="preserve">+ </t>
  </si>
  <si>
    <t>Step 1:</t>
  </si>
  <si>
    <t>Line</t>
  </si>
  <si>
    <t>Policyholders' Equity</t>
  </si>
  <si>
    <t>410</t>
  </si>
  <si>
    <t>Residual Interest (Non-Stock)</t>
  </si>
  <si>
    <t>420</t>
  </si>
  <si>
    <t xml:space="preserve">Participating Account </t>
  </si>
  <si>
    <t>430</t>
  </si>
  <si>
    <t xml:space="preserve">Participating Account - Accumulated OCI (Loss)  </t>
  </si>
  <si>
    <t>440</t>
  </si>
  <si>
    <t>Non-Participating Account</t>
  </si>
  <si>
    <t>450</t>
  </si>
  <si>
    <t xml:space="preserve">Non-Participating Account - Accumulated OCI (Loss) </t>
  </si>
  <si>
    <t>499</t>
  </si>
  <si>
    <t>Total Policyholders' Equity</t>
  </si>
  <si>
    <t xml:space="preserve">Shareholders' Equity </t>
  </si>
  <si>
    <t>510</t>
  </si>
  <si>
    <t>Common Shares</t>
  </si>
  <si>
    <t>total ==&gt;</t>
  </si>
  <si>
    <t>520</t>
  </si>
  <si>
    <t>Preferred Shares</t>
  </si>
  <si>
    <t>530</t>
  </si>
  <si>
    <t>Contributed Surplus</t>
  </si>
  <si>
    <t>540</t>
  </si>
  <si>
    <t xml:space="preserve">Other Capital </t>
  </si>
  <si>
    <t>550</t>
  </si>
  <si>
    <t>Retained Earnings</t>
  </si>
  <si>
    <t>560</t>
  </si>
  <si>
    <t>Nuclear and Other Reserves</t>
  </si>
  <si>
    <t>570</t>
  </si>
  <si>
    <t>Accumulated Other Comprehensive Income (Loss)</t>
  </si>
  <si>
    <t>599</t>
  </si>
  <si>
    <t>Total Shareholders' Equity</t>
  </si>
  <si>
    <t>620</t>
  </si>
  <si>
    <t>Non-controlling Interests</t>
  </si>
  <si>
    <t>699</t>
  </si>
  <si>
    <t>Total Equity</t>
  </si>
  <si>
    <t>Other Information</t>
  </si>
  <si>
    <t>Step 2</t>
  </si>
  <si>
    <t>x</t>
  </si>
  <si>
    <t>amount</t>
  </si>
  <si>
    <t>E</t>
  </si>
  <si>
    <t>Problem 5</t>
  </si>
  <si>
    <t>Problem 6</t>
  </si>
  <si>
    <t>==&gt;</t>
  </si>
  <si>
    <t>Year</t>
  </si>
  <si>
    <t>CCIR Annual Statement Instructions</t>
  </si>
  <si>
    <t>n/a</t>
  </si>
  <si>
    <t xml:space="preserve"> You have to recognize which items are assets and which are liabilities.</t>
  </si>
  <si>
    <t>Calculate the current year equity for this insurer.</t>
  </si>
  <si>
    <t>Insurer Information:</t>
  </si>
  <si>
    <t>CY</t>
  </si>
  <si>
    <t>A(x)</t>
  </si>
  <si>
    <t>L(x)</t>
  </si>
  <si>
    <t>Cash and Cash Equivalents</t>
  </si>
  <si>
    <t>Accrued Investment Income</t>
  </si>
  <si>
    <t>Investments</t>
  </si>
  <si>
    <t>Insurance Contract Assets</t>
  </si>
  <si>
    <t>Provisions, Accruals and Other Liabilities</t>
  </si>
  <si>
    <t xml:space="preserve">Total Insurance Contract Liabilities </t>
  </si>
  <si>
    <t xml:space="preserve">Total Reinsurance Contract Held Liabilities </t>
  </si>
  <si>
    <t>Total Policyholders' Liabilities</t>
  </si>
  <si>
    <t>Assets Held for Sale</t>
  </si>
  <si>
    <t>Other Debt</t>
  </si>
  <si>
    <t>Totals</t>
  </si>
  <si>
    <t>Property and Equipment</t>
  </si>
  <si>
    <t>Deferred Tax Assets</t>
  </si>
  <si>
    <t xml:space="preserve"> Use the Fundamental Accounting Equation</t>
  </si>
  <si>
    <t>E(x)</t>
  </si>
  <si>
    <t>Exam 6C:  CCIR Instructions</t>
  </si>
  <si>
    <t>Calculate the quantities shown below.</t>
  </si>
  <si>
    <t>page</t>
  </si>
  <si>
    <t>line</t>
  </si>
  <si>
    <t>item</t>
  </si>
  <si>
    <t>20.22</t>
  </si>
  <si>
    <t>999</t>
  </si>
  <si>
    <t>Net Income (Loss) for the Year</t>
  </si>
  <si>
    <t>40.74</t>
  </si>
  <si>
    <t>Net Investment Income</t>
  </si>
  <si>
    <t>(c)</t>
  </si>
  <si>
    <t>Investment Return</t>
  </si>
  <si>
    <t>Statement of Profit or Loss - page 20.22</t>
  </si>
  <si>
    <t>CY(x)</t>
  </si>
  <si>
    <t>symbol</t>
  </si>
  <si>
    <t>199</t>
  </si>
  <si>
    <t>Insurance Service Result</t>
  </si>
  <si>
    <t>ISR</t>
  </si>
  <si>
    <t>399</t>
  </si>
  <si>
    <t>Net Investment Result</t>
  </si>
  <si>
    <t>NIR</t>
  </si>
  <si>
    <t>Other Income and Expenses</t>
  </si>
  <si>
    <t>OIE</t>
  </si>
  <si>
    <t>Current Taxes</t>
  </si>
  <si>
    <t>--</t>
  </si>
  <si>
    <t>460</t>
  </si>
  <si>
    <t>Deferred Taxes</t>
  </si>
  <si>
    <t>Discontinued Operations</t>
  </si>
  <si>
    <t>Investment Return - page 40.74</t>
  </si>
  <si>
    <t>099</t>
  </si>
  <si>
    <t>Total Realized Gains (Losses) on Sale</t>
  </si>
  <si>
    <t>Total Fair Value Gains (Losses)</t>
  </si>
  <si>
    <t>210</t>
  </si>
  <si>
    <t>Dividends</t>
  </si>
  <si>
    <t>250</t>
  </si>
  <si>
    <t>Gross Investment Income</t>
  </si>
  <si>
    <t>Investment Expenses</t>
  </si>
  <si>
    <t>Investment Taxes</t>
  </si>
  <si>
    <t>Provision for Credit Losses</t>
  </si>
  <si>
    <t>Assume the following quantities are equal to 0.</t>
  </si>
  <si>
    <t>Net finance income (expenses) from insurance contracts excluding segregated funds</t>
  </si>
  <si>
    <t>Net finance income (expenses) from segregated funds held</t>
  </si>
  <si>
    <t>Movement in investment contract liabilities</t>
  </si>
  <si>
    <t>(Normally these quantities would be added to Investment Return to get Investment Result)</t>
  </si>
  <si>
    <t>You need this for Net Income</t>
  </si>
  <si>
    <t>And because the income from segregated funds and the income from movement in investment contract liabilities,</t>
  </si>
  <si>
    <t>we can conclude that Investment Return EQUALS Net Investment Result</t>
  </si>
  <si>
    <t>IR</t>
  </si>
  <si>
    <t>Taxes</t>
  </si>
  <si>
    <t>It's easier to do part (b) and (c) first, then part (a)</t>
  </si>
  <si>
    <t>Calculating Net Income (Loss) for the Year</t>
  </si>
  <si>
    <t>Calculate these quantities from:</t>
  </si>
  <si>
    <t>SUMMARY OF SELECTED FINANCIAL DATA FOR FIVE YEARS</t>
  </si>
  <si>
    <t>10.60</t>
  </si>
  <si>
    <t>04</t>
  </si>
  <si>
    <t>Adjusted Equity</t>
  </si>
  <si>
    <t>46</t>
  </si>
  <si>
    <t>Investment Yield</t>
  </si>
  <si>
    <t>48</t>
  </si>
  <si>
    <t>Return on Equity</t>
  </si>
  <si>
    <t>(d)</t>
  </si>
  <si>
    <t>Agents and Brokers Balances Due from Subs and Associates as a % of Adjusted Eq.</t>
  </si>
  <si>
    <t>(e)</t>
  </si>
  <si>
    <t>68</t>
  </si>
  <si>
    <t>Claims Development as a % of Adjusted Equity</t>
  </si>
  <si>
    <t>Statement of Financial Position:</t>
  </si>
  <si>
    <t>Assets</t>
  </si>
  <si>
    <t>year (x)</t>
  </si>
  <si>
    <t>year (x-1)</t>
  </si>
  <si>
    <t>20.10</t>
  </si>
  <si>
    <t>01</t>
  </si>
  <si>
    <t>Cash &amp; Cash Equivalents</t>
  </si>
  <si>
    <t>11</t>
  </si>
  <si>
    <t>InvInc</t>
  </si>
  <si>
    <t>14</t>
  </si>
  <si>
    <t>Inv</t>
  </si>
  <si>
    <t>Total ==&gt;</t>
  </si>
  <si>
    <t>Ve</t>
  </si>
  <si>
    <t>Vb</t>
  </si>
  <si>
    <t>V</t>
  </si>
  <si>
    <t xml:space="preserve">Statement of Financial Position: </t>
  </si>
  <si>
    <t>Liabilities &amp; Equity</t>
  </si>
  <si>
    <t>20.11</t>
  </si>
  <si>
    <t>Non-Controlling Interests</t>
  </si>
  <si>
    <t>NCI</t>
  </si>
  <si>
    <t>Statement of Profit or Loss</t>
  </si>
  <si>
    <t>300</t>
  </si>
  <si>
    <t>415</t>
  </si>
  <si>
    <t>Share of Net Income (Loss) of Equity Accounted Investees</t>
  </si>
  <si>
    <t>PI</t>
  </si>
  <si>
    <t>Net Income (Loss) for Year</t>
  </si>
  <si>
    <t>NI</t>
  </si>
  <si>
    <t>Capital Required (calculated in the Capital Return)</t>
  </si>
  <si>
    <t>Catastrophe Reserves</t>
  </si>
  <si>
    <t>CatResv</t>
  </si>
  <si>
    <t>Reinsurance held with Unregistered Insurers</t>
  </si>
  <si>
    <t>UnregRe</t>
  </si>
  <si>
    <t>Receivables-unaffiliated agents and brokers</t>
  </si>
  <si>
    <t>Receivables-subsidiaries, associates and joint ventures</t>
  </si>
  <si>
    <t>60.35</t>
  </si>
  <si>
    <t>10</t>
  </si>
  <si>
    <t>Amount: excess or (deficiency)</t>
  </si>
  <si>
    <t>2  x  (</t>
  </si>
  <si>
    <t>)  x  100</t>
  </si>
  <si>
    <t>NOT a %, because the numerator contains multiplication by 100 (which seems strange)</t>
  </si>
  <si>
    <t>Note:</t>
  </si>
  <si>
    <t>2  x</t>
  </si>
  <si>
    <t>x  100</t>
  </si>
  <si>
    <t>Eb</t>
  </si>
  <si>
    <t>is the same as</t>
  </si>
  <si>
    <t>E(x-1)</t>
  </si>
  <si>
    <t>Ee)</t>
  </si>
  <si>
    <t>Ee</t>
  </si>
  <si>
    <t>this IS a % (because the formula does NOT multiply by 100)</t>
  </si>
  <si>
    <t>Amount: excess or (deficiency) (page 60.35, line 599, column 10)</t>
  </si>
  <si>
    <t>Adjusted equity (page 10.60, line 04)</t>
  </si>
  <si>
    <t>Calculating Financial Statement Metrics (A)</t>
  </si>
  <si>
    <t>Calculating Financial Statement Metrics (B)</t>
  </si>
  <si>
    <t>Calculate these quantities:</t>
  </si>
  <si>
    <t>column</t>
  </si>
  <si>
    <t>60.25</t>
  </si>
  <si>
    <t>45</t>
  </si>
  <si>
    <t>Insurance Service Result (for curent period)</t>
  </si>
  <si>
    <t>Number of Direct Claims reported during current fiscal year.</t>
  </si>
  <si>
    <t>29</t>
  </si>
  <si>
    <t>Excess or (Deficiency)</t>
  </si>
  <si>
    <t>prior</t>
  </si>
  <si>
    <t>current</t>
  </si>
  <si>
    <t>period</t>
  </si>
  <si>
    <t>restated</t>
  </si>
  <si>
    <t>010</t>
  </si>
  <si>
    <t>Revenue from PAA Contracts</t>
  </si>
  <si>
    <t>020</t>
  </si>
  <si>
    <t>Revenue from GMM Contracts (excluding VFA contracts)</t>
  </si>
  <si>
    <t>030</t>
  </si>
  <si>
    <t>Revenue from VFA Contracts</t>
  </si>
  <si>
    <t>Total Insurance Revenue</t>
  </si>
  <si>
    <t>TIR</t>
  </si>
  <si>
    <t>110</t>
  </si>
  <si>
    <t>Insurance Service Expenses</t>
  </si>
  <si>
    <t>ISE</t>
  </si>
  <si>
    <t>120</t>
  </si>
  <si>
    <t>Net Reinsurance Expenses from contracts held</t>
  </si>
  <si>
    <t>NRE</t>
  </si>
  <si>
    <t>Miscellaneous</t>
  </si>
  <si>
    <t>number of direct claims incurred and reported during current fiscal year</t>
  </si>
  <si>
    <t>number of direct claims incurred in previous years and reported during current fiscal year</t>
  </si>
  <si>
    <r>
      <rPr>
        <b/>
        <sz val="11"/>
        <rFont val="Calibri"/>
        <family val="2"/>
        <scheme val="minor"/>
      </rPr>
      <t>From page 60.45</t>
    </r>
    <r>
      <rPr>
        <sz val="11"/>
        <rFont val="Calibri"/>
        <family val="2"/>
        <scheme val="minor"/>
      </rPr>
      <t xml:space="preserve"> ==&gt; NET ULTIMATE CLAIMS AND ADJUSTMENT EXPENSES - CLAIMS DEVELOPMENT</t>
    </r>
  </si>
  <si>
    <r>
      <t xml:space="preserve">End of year </t>
    </r>
    <r>
      <rPr>
        <b/>
        <sz val="11"/>
        <color rgb="FFFF0000"/>
        <rFont val="Calibri"/>
        <family val="2"/>
        <scheme val="minor"/>
      </rPr>
      <t>Ultimate</t>
    </r>
    <r>
      <rPr>
        <sz val="11"/>
        <rFont val="Calibri"/>
        <family val="2"/>
        <scheme val="minor"/>
      </rPr>
      <t xml:space="preserve"> Claims and Adjustment Expenses (net of reinsurance, undiscounted)</t>
    </r>
  </si>
  <si>
    <t>Cumulative Net Claims &amp; Adjustment Expenses Paid</t>
  </si>
  <si>
    <t>Net Claim Liabilties &amp; Adjustment Expenses</t>
  </si>
  <si>
    <t>Prior Year Development 
Excess or (Deficiency)
(09)-(10)</t>
  </si>
  <si>
    <t>prior yr.</t>
  </si>
  <si>
    <t>curr. yr.</t>
  </si>
  <si>
    <t>(09)</t>
  </si>
  <si>
    <t>(10)</t>
  </si>
  <si>
    <t>(20)</t>
  </si>
  <si>
    <t>(30)</t>
  </si>
  <si>
    <t>(40)</t>
  </si>
  <si>
    <t>Accident Year:</t>
  </si>
  <si>
    <t>All Prior Accident Years</t>
  </si>
  <si>
    <t>xx</t>
  </si>
  <si>
    <t>040</t>
  </si>
  <si>
    <t>050</t>
  </si>
  <si>
    <t>060</t>
  </si>
  <si>
    <t>070</t>
  </si>
  <si>
    <t>080</t>
  </si>
  <si>
    <t>090</t>
  </si>
  <si>
    <t>100</t>
  </si>
  <si>
    <t>answer</t>
  </si>
  <si>
    <t>Side Calc:</t>
  </si>
  <si>
    <t xml:space="preserve">+  </t>
  </si>
  <si>
    <t>Number of Direct Claims reported during current fiscal year</t>
  </si>
  <si>
    <t>growth:</t>
  </si>
  <si>
    <t>start</t>
  </si>
  <si>
    <t>excess:</t>
  </si>
  <si>
    <t>step</t>
  </si>
  <si>
    <t>ranges for prior year based on current year</t>
  </si>
  <si>
    <t>low UCAE</t>
  </si>
  <si>
    <t>high UCAE</t>
  </si>
  <si>
    <t>low paid</t>
  </si>
  <si>
    <t>high paid</t>
  </si>
  <si>
    <t>If you are given the required information in the format of page 60.45 then this is a simple calculation.</t>
  </si>
  <si>
    <t>Calculate column (40) as (09) - (10) for all years EXCEPT the current AY</t>
  </si>
  <si>
    <t>Then sum across all AYs EXCEPT the current AY</t>
  </si>
  <si>
    <t>Accident Year (AY)</t>
  </si>
  <si>
    <t>(40) = (09) - (10)</t>
  </si>
  <si>
    <t>All Prior AYs</t>
  </si>
  <si>
    <t>Total x current AY</t>
  </si>
  <si>
    <t>Important Note:</t>
  </si>
  <si>
    <t>Columns (09) and (10) show "Ultimate" values. That means the paid amounts are already included</t>
  </si>
  <si>
    <t>so DON'T SUBTRACT the paid amounts in column (20). You would be double-counting.</t>
  </si>
  <si>
    <t>Summary of Answers in box below:</t>
  </si>
  <si>
    <t>Financial Statement Page 20.11</t>
  </si>
  <si>
    <t>Calculate the current year equity for this insurer using page 20.11 below from the insurer's financial statements.</t>
  </si>
  <si>
    <t>Total Policyholder's Equity</t>
  </si>
  <si>
    <t>Sum the appropriate line items from page 20.11</t>
  </si>
  <si>
    <t xml:space="preserve"> (final answer)</t>
  </si>
  <si>
    <r>
      <rPr>
        <b/>
        <sz val="11"/>
        <color theme="1"/>
        <rFont val="Calibri"/>
        <family val="2"/>
        <scheme val="minor"/>
      </rPr>
      <t xml:space="preserve">Calculating Equity: </t>
    </r>
    <r>
      <rPr>
        <sz val="11"/>
        <color theme="1"/>
        <rFont val="Calibri"/>
        <family val="2"/>
        <scheme val="minor"/>
      </rPr>
      <t>Using the Fundamental Accounting Equation</t>
    </r>
  </si>
  <si>
    <r>
      <rPr>
        <b/>
        <sz val="11"/>
        <color theme="1"/>
        <rFont val="Calibri"/>
        <family val="2"/>
        <scheme val="minor"/>
      </rPr>
      <t>Calculating Equity:</t>
    </r>
    <r>
      <rPr>
        <sz val="11"/>
        <color theme="1"/>
        <rFont val="Calibri"/>
        <family val="2"/>
        <scheme val="minor"/>
      </rPr>
      <t xml:space="preserve"> Using prior year's equity and current year's income</t>
    </r>
  </si>
  <si>
    <r>
      <rPr>
        <b/>
        <sz val="11"/>
        <color theme="1"/>
        <rFont val="Calibri"/>
        <family val="2"/>
        <scheme val="minor"/>
      </rPr>
      <t xml:space="preserve">Calculating Equity: </t>
    </r>
    <r>
      <rPr>
        <sz val="11"/>
        <color theme="1"/>
        <rFont val="Calibri"/>
        <family val="2"/>
        <scheme val="minor"/>
      </rPr>
      <t>Using Financial Statement Page 20.11</t>
    </r>
  </si>
  <si>
    <t>Calculate the current year equity for this insurer using this information from the insurer's financial statements.</t>
  </si>
  <si>
    <t>Current</t>
  </si>
  <si>
    <t>Prior</t>
  </si>
  <si>
    <t>from page 20.22 - Statement of Profit or Loss</t>
  </si>
  <si>
    <t>from page 20.11 - Statement of Financial Position - Liabilities &amp; Equity</t>
  </si>
  <si>
    <t>Total Other Comprehensive Income (Loss)</t>
  </si>
  <si>
    <t>ACCUMULATED OTHER COMPREHENSIVE INCOME (LOSS)</t>
  </si>
  <si>
    <r>
      <t xml:space="preserve">from page 20.42 - CI and AOCI </t>
    </r>
    <r>
      <rPr>
        <b/>
        <sz val="11"/>
        <color rgb="FFFF0000"/>
        <rFont val="Calibri"/>
        <family val="2"/>
        <scheme val="minor"/>
      </rPr>
      <t>*</t>
    </r>
  </si>
  <si>
    <t>*</t>
  </si>
  <si>
    <t xml:space="preserve">CI = </t>
  </si>
  <si>
    <t xml:space="preserve">AOCI = </t>
  </si>
  <si>
    <t>COMPREHENSIVE INCOME</t>
  </si>
  <si>
    <t>Net Income (Loss)</t>
  </si>
  <si>
    <t>CI(x)</t>
  </si>
  <si>
    <t>This is an easy problem. Below is the basic formula for calculating current year equity, E(x), using prior year equity, E(x-1):</t>
  </si>
  <si>
    <t>The quantities on the right side of the formula are calculated in steps 1 &amp; 2 further down.</t>
  </si>
  <si>
    <t>Total Policyholders' Equity (prior year)</t>
  </si>
  <si>
    <t>Total Shareholders' Equity (prior year)</t>
  </si>
  <si>
    <t>Non-controlling Interests (prior year)</t>
  </si>
  <si>
    <t>NI(x)</t>
  </si>
  <si>
    <t>OCI(x)</t>
  </si>
  <si>
    <t>see below for supporting calculations</t>
  </si>
  <si>
    <t>Financial Statement Page 20.11, 20.22, 20.42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</si>
</sst>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darkUp"/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9" fontId="4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</cellStyleXfs>
  <cellXfs count="247">
    <xf numFmtId="0" fontId="0" fillId="0" borderId="0" xfId="0"/>
    <xf numFmtId="0" fontId="0" fillId="2" borderId="0" xfId="0" applyFont="1" applyFill="1"/>
    <xf numFmtId="0" fontId="0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/>
    <xf numFmtId="0" fontId="3" fillId="2" borderId="0" xfId="1" applyFill="1" applyAlignment="1">
      <alignment horizontal="center"/>
    </xf>
    <xf numFmtId="0" fontId="0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1" applyFill="1" applyAlignment="1">
      <alignment horizontal="right"/>
    </xf>
    <xf numFmtId="0" fontId="0" fillId="0" borderId="5" xfId="0" applyFont="1" applyBorder="1"/>
    <xf numFmtId="3" fontId="1" fillId="0" borderId="0" xfId="0" applyNumberFormat="1" applyFont="1"/>
    <xf numFmtId="0" fontId="11" fillId="0" borderId="0" xfId="0" applyFont="1"/>
    <xf numFmtId="0" fontId="0" fillId="0" borderId="0" xfId="0" applyFont="1" applyAlignment="1">
      <alignment horizontal="center"/>
    </xf>
    <xf numFmtId="3" fontId="0" fillId="0" borderId="5" xfId="0" applyNumberFormat="1" applyFont="1" applyBorder="1"/>
    <xf numFmtId="3" fontId="9" fillId="0" borderId="0" xfId="0" applyNumberFormat="1" applyFont="1"/>
    <xf numFmtId="3" fontId="0" fillId="0" borderId="10" xfId="0" applyNumberFormat="1" applyFont="1" applyBorder="1"/>
    <xf numFmtId="3" fontId="0" fillId="0" borderId="11" xfId="0" applyNumberFormat="1" applyFont="1" applyBorder="1"/>
    <xf numFmtId="3" fontId="0" fillId="0" borderId="13" xfId="0" applyNumberFormat="1" applyFont="1" applyBorder="1"/>
    <xf numFmtId="3" fontId="0" fillId="0" borderId="0" xfId="0" applyNumberFormat="1" applyFont="1" applyBorder="1"/>
    <xf numFmtId="3" fontId="0" fillId="0" borderId="14" xfId="0" applyNumberFormat="1" applyFont="1" applyBorder="1"/>
    <xf numFmtId="3" fontId="0" fillId="0" borderId="1" xfId="0" applyNumberFormat="1" applyFont="1" applyBorder="1"/>
    <xf numFmtId="3" fontId="0" fillId="3" borderId="3" xfId="0" applyNumberFormat="1" applyFont="1" applyFill="1" applyBorder="1"/>
    <xf numFmtId="3" fontId="0" fillId="3" borderId="2" xfId="0" applyNumberFormat="1" applyFont="1" applyFill="1" applyBorder="1"/>
    <xf numFmtId="3" fontId="0" fillId="0" borderId="2" xfId="0" applyNumberFormat="1" applyFont="1" applyBorder="1"/>
    <xf numFmtId="3" fontId="0" fillId="0" borderId="0" xfId="0" applyNumberFormat="1" applyFont="1" applyAlignment="1">
      <alignment horizontal="right"/>
    </xf>
    <xf numFmtId="0" fontId="0" fillId="0" borderId="5" xfId="0" applyFont="1" applyBorder="1" applyAlignment="1">
      <alignment horizontal="center"/>
    </xf>
    <xf numFmtId="0" fontId="8" fillId="6" borderId="0" xfId="4" applyAlignment="1">
      <alignment horizontal="center"/>
    </xf>
    <xf numFmtId="3" fontId="4" fillId="7" borderId="0" xfId="6" applyNumberFormat="1" applyAlignment="1">
      <alignment horizontal="center"/>
    </xf>
    <xf numFmtId="3" fontId="6" fillId="4" borderId="0" xfId="2" applyNumberFormat="1" applyAlignment="1">
      <alignment horizontal="center"/>
    </xf>
    <xf numFmtId="3" fontId="0" fillId="0" borderId="0" xfId="0" quotePrefix="1" applyNumberFormat="1" applyFont="1" applyAlignment="1">
      <alignment horizontal="center"/>
    </xf>
    <xf numFmtId="3" fontId="0" fillId="0" borderId="6" xfId="0" applyNumberFormat="1" applyFont="1" applyBorder="1"/>
    <xf numFmtId="3" fontId="0" fillId="3" borderId="6" xfId="0" applyNumberFormat="1" applyFont="1" applyFill="1" applyBorder="1"/>
    <xf numFmtId="3" fontId="9" fillId="0" borderId="0" xfId="0" quotePrefix="1" applyNumberFormat="1" applyFont="1" applyAlignment="1">
      <alignment horizontal="center"/>
    </xf>
    <xf numFmtId="3" fontId="0" fillId="0" borderId="3" xfId="0" applyNumberFormat="1" applyFont="1" applyBorder="1"/>
    <xf numFmtId="3" fontId="0" fillId="0" borderId="12" xfId="0" applyNumberFormat="1" applyFont="1" applyBorder="1"/>
    <xf numFmtId="3" fontId="0" fillId="0" borderId="13" xfId="0" quotePrefix="1" applyNumberFormat="1" applyFont="1" applyBorder="1" applyAlignment="1">
      <alignment horizontal="right"/>
    </xf>
    <xf numFmtId="3" fontId="0" fillId="3" borderId="12" xfId="0" applyNumberFormat="1" applyFont="1" applyFill="1" applyBorder="1"/>
    <xf numFmtId="3" fontId="0" fillId="0" borderId="14" xfId="0" quotePrefix="1" applyNumberFormat="1" applyFont="1" applyBorder="1" applyAlignment="1">
      <alignment horizontal="right"/>
    </xf>
    <xf numFmtId="0" fontId="0" fillId="0" borderId="1" xfId="0" applyFont="1" applyBorder="1"/>
    <xf numFmtId="3" fontId="0" fillId="0" borderId="0" xfId="0" applyNumberFormat="1" applyFont="1" applyAlignment="1">
      <alignment horizontal="left"/>
    </xf>
    <xf numFmtId="3" fontId="6" fillId="4" borderId="0" xfId="2" applyNumberFormat="1"/>
    <xf numFmtId="3" fontId="1" fillId="0" borderId="4" xfId="0" applyNumberFormat="1" applyFont="1" applyBorder="1"/>
    <xf numFmtId="3" fontId="10" fillId="0" borderId="0" xfId="0" applyNumberFormat="1" applyFont="1"/>
    <xf numFmtId="3" fontId="5" fillId="0" borderId="0" xfId="0" applyNumberFormat="1" applyFont="1"/>
    <xf numFmtId="0" fontId="0" fillId="2" borderId="0" xfId="0" quotePrefix="1" applyFont="1" applyFill="1"/>
    <xf numFmtId="3" fontId="0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left"/>
    </xf>
    <xf numFmtId="3" fontId="0" fillId="0" borderId="7" xfId="0" applyNumberFormat="1" applyFont="1" applyBorder="1" applyAlignment="1">
      <alignment horizontal="center"/>
    </xf>
    <xf numFmtId="3" fontId="1" fillId="0" borderId="5" xfId="0" applyNumberFormat="1" applyFont="1" applyBorder="1"/>
    <xf numFmtId="3" fontId="0" fillId="8" borderId="7" xfId="0" applyNumberFormat="1" applyFont="1" applyFill="1" applyBorder="1" applyAlignment="1">
      <alignment horizontal="right"/>
    </xf>
    <xf numFmtId="3" fontId="0" fillId="0" borderId="8" xfId="0" applyNumberFormat="1" applyFont="1" applyBorder="1" applyAlignment="1">
      <alignment horizontal="center"/>
    </xf>
    <xf numFmtId="3" fontId="0" fillId="3" borderId="8" xfId="0" applyNumberFormat="1" applyFill="1" applyBorder="1"/>
    <xf numFmtId="3" fontId="0" fillId="0" borderId="9" xfId="0" applyNumberFormat="1" applyFont="1" applyBorder="1" applyAlignment="1">
      <alignment horizontal="center"/>
    </xf>
    <xf numFmtId="3" fontId="0" fillId="3" borderId="9" xfId="0" applyNumberFormat="1" applyFill="1" applyBorder="1"/>
    <xf numFmtId="3" fontId="1" fillId="0" borderId="1" xfId="0" applyNumberFormat="1" applyFont="1" applyBorder="1"/>
    <xf numFmtId="3" fontId="0" fillId="3" borderId="9" xfId="0" applyNumberFormat="1" applyFont="1" applyFill="1" applyBorder="1"/>
    <xf numFmtId="3" fontId="0" fillId="8" borderId="7" xfId="0" applyNumberFormat="1" applyFont="1" applyFill="1" applyBorder="1"/>
    <xf numFmtId="3" fontId="0" fillId="3" borderId="8" xfId="0" applyNumberFormat="1" applyFont="1" applyFill="1" applyBorder="1"/>
    <xf numFmtId="3" fontId="1" fillId="0" borderId="11" xfId="0" applyNumberFormat="1" applyFont="1" applyBorder="1" applyAlignment="1">
      <alignment horizontal="center"/>
    </xf>
    <xf numFmtId="3" fontId="1" fillId="0" borderId="0" xfId="0" applyNumberFormat="1" applyFont="1" applyBorder="1"/>
    <xf numFmtId="3" fontId="0" fillId="3" borderId="7" xfId="0" applyNumberFormat="1" applyFont="1" applyFill="1" applyBorder="1"/>
    <xf numFmtId="9" fontId="0" fillId="0" borderId="0" xfId="5" applyFont="1" applyAlignment="1">
      <alignment horizontal="center"/>
    </xf>
    <xf numFmtId="0" fontId="0" fillId="0" borderId="0" xfId="0" applyFont="1" applyBorder="1"/>
    <xf numFmtId="0" fontId="0" fillId="0" borderId="3" xfId="0" applyFont="1" applyBorder="1"/>
    <xf numFmtId="3" fontId="12" fillId="0" borderId="0" xfId="0" applyNumberFormat="1" applyFont="1" applyAlignment="1">
      <alignment horizontal="center"/>
    </xf>
    <xf numFmtId="3" fontId="11" fillId="0" borderId="0" xfId="0" applyNumberFormat="1" applyFont="1"/>
    <xf numFmtId="0" fontId="1" fillId="0" borderId="0" xfId="0" applyFont="1" applyAlignment="1">
      <alignment horizontal="center"/>
    </xf>
    <xf numFmtId="0" fontId="9" fillId="0" borderId="0" xfId="0" applyFont="1"/>
    <xf numFmtId="3" fontId="0" fillId="3" borderId="7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0" fillId="0" borderId="10" xfId="0" applyNumberFormat="1" applyFont="1" applyBorder="1" applyAlignment="1">
      <alignment horizontal="left"/>
    </xf>
    <xf numFmtId="3" fontId="0" fillId="0" borderId="13" xfId="0" applyNumberFormat="1" applyFont="1" applyBorder="1" applyAlignment="1">
      <alignment horizontal="left"/>
    </xf>
    <xf numFmtId="0" fontId="0" fillId="0" borderId="6" xfId="0" applyFont="1" applyBorder="1"/>
    <xf numFmtId="0" fontId="8" fillId="6" borderId="0" xfId="4"/>
    <xf numFmtId="3" fontId="4" fillId="7" borderId="0" xfId="6" applyNumberFormat="1"/>
    <xf numFmtId="0" fontId="0" fillId="0" borderId="11" xfId="0" applyFont="1" applyBorder="1"/>
    <xf numFmtId="0" fontId="0" fillId="0" borderId="12" xfId="0" applyFont="1" applyBorder="1"/>
    <xf numFmtId="3" fontId="7" fillId="5" borderId="0" xfId="3" applyNumberFormat="1"/>
    <xf numFmtId="3" fontId="4" fillId="9" borderId="0" xfId="7" applyNumberFormat="1"/>
    <xf numFmtId="3" fontId="0" fillId="0" borderId="6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center"/>
    </xf>
    <xf numFmtId="3" fontId="4" fillId="9" borderId="0" xfId="7" applyNumberForma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quotePrefix="1" applyFont="1" applyAlignment="1">
      <alignment horizontal="center"/>
    </xf>
    <xf numFmtId="0" fontId="6" fillId="4" borderId="0" xfId="2" applyAlignment="1">
      <alignment horizontal="center"/>
    </xf>
    <xf numFmtId="3" fontId="1" fillId="0" borderId="6" xfId="0" applyNumberFormat="1" applyFont="1" applyBorder="1"/>
    <xf numFmtId="3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0" fillId="3" borderId="8" xfId="0" applyNumberFormat="1" applyFont="1" applyFill="1" applyBorder="1" applyAlignment="1">
      <alignment horizontal="center"/>
    </xf>
    <xf numFmtId="3" fontId="0" fillId="3" borderId="9" xfId="0" applyNumberFormat="1" applyFont="1" applyFill="1" applyBorder="1" applyAlignment="1">
      <alignment horizontal="center"/>
    </xf>
    <xf numFmtId="3" fontId="8" fillId="6" borderId="6" xfId="4" applyNumberFormat="1" applyBorder="1"/>
    <xf numFmtId="3" fontId="8" fillId="6" borderId="0" xfId="4" applyNumberFormat="1" applyAlignment="1">
      <alignment horizontal="center"/>
    </xf>
    <xf numFmtId="3" fontId="6" fillId="4" borderId="11" xfId="2" applyNumberFormat="1" applyBorder="1"/>
    <xf numFmtId="0" fontId="9" fillId="0" borderId="0" xfId="0" applyFont="1" applyAlignment="1">
      <alignment horizontal="center"/>
    </xf>
    <xf numFmtId="3" fontId="6" fillId="4" borderId="7" xfId="2" applyNumberFormat="1" applyBorder="1" applyAlignment="1">
      <alignment horizontal="center"/>
    </xf>
    <xf numFmtId="3" fontId="7" fillId="5" borderId="7" xfId="3" applyNumberFormat="1" applyBorder="1" applyAlignment="1">
      <alignment horizontal="center"/>
    </xf>
    <xf numFmtId="3" fontId="0" fillId="0" borderId="15" xfId="0" quotePrefix="1" applyNumberFormat="1" applyFont="1" applyBorder="1" applyAlignment="1">
      <alignment horizontal="center"/>
    </xf>
    <xf numFmtId="3" fontId="0" fillId="0" borderId="12" xfId="0" quotePrefix="1" applyNumberFormat="1" applyFont="1" applyBorder="1" applyAlignment="1">
      <alignment horizontal="center"/>
    </xf>
    <xf numFmtId="3" fontId="0" fillId="0" borderId="11" xfId="0" applyNumberFormat="1" applyFont="1" applyBorder="1" applyAlignment="1">
      <alignment horizontal="left"/>
    </xf>
    <xf numFmtId="3" fontId="0" fillId="0" borderId="8" xfId="0" quotePrefix="1" applyNumberFormat="1" applyFont="1" applyBorder="1" applyAlignment="1">
      <alignment horizontal="center"/>
    </xf>
    <xf numFmtId="3" fontId="0" fillId="0" borderId="3" xfId="0" quotePrefix="1" applyNumberFormat="1" applyFont="1" applyBorder="1" applyAlignment="1">
      <alignment horizontal="center"/>
    </xf>
    <xf numFmtId="3" fontId="0" fillId="0" borderId="9" xfId="0" quotePrefix="1" applyNumberFormat="1" applyFont="1" applyBorder="1" applyAlignment="1">
      <alignment horizontal="center"/>
    </xf>
    <xf numFmtId="3" fontId="0" fillId="0" borderId="2" xfId="0" quotePrefix="1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7" fillId="5" borderId="3" xfId="3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3" fontId="0" fillId="0" borderId="15" xfId="0" applyNumberFormat="1" applyFont="1" applyBorder="1" applyAlignment="1">
      <alignment horizontal="center"/>
    </xf>
    <xf numFmtId="0" fontId="0" fillId="0" borderId="10" xfId="0" quotePrefix="1" applyFont="1" applyBorder="1" applyAlignment="1">
      <alignment horizontal="center"/>
    </xf>
    <xf numFmtId="0" fontId="0" fillId="0" borderId="4" xfId="0" quotePrefix="1" applyFont="1" applyBorder="1" applyAlignment="1">
      <alignment horizontal="center"/>
    </xf>
    <xf numFmtId="0" fontId="0" fillId="3" borderId="0" xfId="0" applyFont="1" applyFill="1"/>
    <xf numFmtId="3" fontId="0" fillId="0" borderId="0" xfId="0" applyNumberFormat="1" applyFont="1" applyBorder="1" applyAlignment="1">
      <alignment horizontal="left"/>
    </xf>
    <xf numFmtId="0" fontId="0" fillId="0" borderId="9" xfId="0" quotePrefix="1" applyFont="1" applyBorder="1" applyAlignment="1">
      <alignment horizontal="center"/>
    </xf>
    <xf numFmtId="3" fontId="0" fillId="0" borderId="1" xfId="0" applyNumberFormat="1" applyFont="1" applyBorder="1" applyAlignment="1">
      <alignment horizontal="left"/>
    </xf>
    <xf numFmtId="0" fontId="0" fillId="0" borderId="2" xfId="0" applyFont="1" applyBorder="1"/>
    <xf numFmtId="3" fontId="14" fillId="0" borderId="0" xfId="0" applyNumberFormat="1" applyFont="1"/>
    <xf numFmtId="3" fontId="0" fillId="0" borderId="7" xfId="0" applyNumberFormat="1" applyFont="1" applyBorder="1" applyAlignment="1">
      <alignment horizontal="right"/>
    </xf>
    <xf numFmtId="3" fontId="0" fillId="3" borderId="15" xfId="0" applyNumberFormat="1" applyFont="1" applyFill="1" applyBorder="1"/>
    <xf numFmtId="0" fontId="14" fillId="0" borderId="0" xfId="0" applyFont="1"/>
    <xf numFmtId="3" fontId="0" fillId="0" borderId="7" xfId="0" applyNumberFormat="1" applyFont="1" applyFill="1" applyBorder="1" applyAlignment="1">
      <alignment horizontal="center"/>
    </xf>
    <xf numFmtId="3" fontId="0" fillId="3" borderId="12" xfId="0" applyNumberFormat="1" applyFont="1" applyFill="1" applyBorder="1" applyAlignment="1">
      <alignment horizontal="center"/>
    </xf>
    <xf numFmtId="3" fontId="0" fillId="3" borderId="2" xfId="0" applyNumberFormat="1" applyFont="1" applyFill="1" applyBorder="1" applyAlignment="1">
      <alignment horizontal="center"/>
    </xf>
    <xf numFmtId="0" fontId="0" fillId="0" borderId="7" xfId="0" quotePrefix="1" applyFont="1" applyBorder="1" applyAlignment="1">
      <alignment horizontal="center"/>
    </xf>
    <xf numFmtId="0" fontId="0" fillId="0" borderId="6" xfId="0" quotePrefix="1" applyFont="1" applyBorder="1" applyAlignment="1">
      <alignment horizontal="center"/>
    </xf>
    <xf numFmtId="3" fontId="0" fillId="0" borderId="5" xfId="0" applyNumberFormat="1" applyFont="1" applyFill="1" applyBorder="1"/>
    <xf numFmtId="3" fontId="0" fillId="3" borderId="6" xfId="0" applyNumberFormat="1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3" fontId="8" fillId="6" borderId="0" xfId="4" applyNumberFormat="1"/>
    <xf numFmtId="3" fontId="0" fillId="0" borderId="1" xfId="0" quotePrefix="1" applyNumberFormat="1" applyFont="1" applyBorder="1" applyAlignment="1">
      <alignment horizontal="center"/>
    </xf>
    <xf numFmtId="165" fontId="4" fillId="7" borderId="0" xfId="6" applyNumberFormat="1" applyAlignment="1">
      <alignment horizontal="center"/>
    </xf>
    <xf numFmtId="3" fontId="1" fillId="11" borderId="7" xfId="0" applyNumberFormat="1" applyFont="1" applyFill="1" applyBorder="1" applyAlignment="1">
      <alignment horizontal="center"/>
    </xf>
    <xf numFmtId="3" fontId="0" fillId="11" borderId="10" xfId="0" applyNumberFormat="1" applyFont="1" applyFill="1" applyBorder="1" applyAlignment="1">
      <alignment horizontal="center"/>
    </xf>
    <xf numFmtId="3" fontId="0" fillId="11" borderId="11" xfId="0" applyNumberFormat="1" applyFont="1" applyFill="1" applyBorder="1" applyAlignment="1">
      <alignment horizontal="left"/>
    </xf>
    <xf numFmtId="3" fontId="0" fillId="11" borderId="11" xfId="0" applyNumberFormat="1" applyFont="1" applyFill="1" applyBorder="1" applyAlignment="1">
      <alignment horizontal="center"/>
    </xf>
    <xf numFmtId="3" fontId="0" fillId="11" borderId="12" xfId="0" applyNumberFormat="1" applyFont="1" applyFill="1" applyBorder="1" applyAlignment="1">
      <alignment horizontal="center"/>
    </xf>
    <xf numFmtId="3" fontId="0" fillId="11" borderId="14" xfId="0" applyNumberFormat="1" applyFont="1" applyFill="1" applyBorder="1" applyAlignment="1">
      <alignment horizontal="center"/>
    </xf>
    <xf numFmtId="3" fontId="0" fillId="11" borderId="1" xfId="0" applyNumberFormat="1" applyFont="1" applyFill="1" applyBorder="1" applyAlignment="1">
      <alignment horizontal="left"/>
    </xf>
    <xf numFmtId="3" fontId="0" fillId="11" borderId="1" xfId="0" applyNumberFormat="1" applyFont="1" applyFill="1" applyBorder="1" applyAlignment="1">
      <alignment horizontal="center"/>
    </xf>
    <xf numFmtId="3" fontId="0" fillId="11" borderId="2" xfId="0" applyNumberFormat="1" applyFont="1" applyFill="1" applyBorder="1" applyAlignment="1">
      <alignment horizontal="center"/>
    </xf>
    <xf numFmtId="165" fontId="6" fillId="4" borderId="0" xfId="2" applyNumberFormat="1" applyAlignment="1">
      <alignment horizontal="center"/>
    </xf>
    <xf numFmtId="3" fontId="0" fillId="9" borderId="0" xfId="7" applyNumberFormat="1" applyFont="1"/>
    <xf numFmtId="164" fontId="4" fillId="9" borderId="0" xfId="7" applyNumberFormat="1" applyAlignment="1">
      <alignment horizontal="center"/>
    </xf>
    <xf numFmtId="3" fontId="0" fillId="10" borderId="0" xfId="9" applyNumberFormat="1" applyFont="1"/>
    <xf numFmtId="3" fontId="4" fillId="10" borderId="0" xfId="9" applyNumberFormat="1"/>
    <xf numFmtId="164" fontId="0" fillId="3" borderId="0" xfId="5" applyNumberFormat="1" applyFont="1" applyFill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0" borderId="8" xfId="0" quotePrefix="1" applyFont="1" applyBorder="1" applyAlignment="1">
      <alignment horizontal="center"/>
    </xf>
    <xf numFmtId="3" fontId="1" fillId="0" borderId="0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13" fillId="0" borderId="13" xfId="0" applyFont="1" applyBorder="1"/>
    <xf numFmtId="0" fontId="13" fillId="0" borderId="0" xfId="0" applyFont="1" applyBorder="1" applyAlignment="1">
      <alignment horizontal="center"/>
    </xf>
    <xf numFmtId="49" fontId="13" fillId="0" borderId="3" xfId="0" applyNumberFormat="1" applyFont="1" applyBorder="1"/>
    <xf numFmtId="0" fontId="13" fillId="0" borderId="15" xfId="0" quotePrefix="1" applyFont="1" applyBorder="1" applyAlignment="1">
      <alignment horizontal="center"/>
    </xf>
    <xf numFmtId="0" fontId="13" fillId="0" borderId="17" xfId="0" quotePrefix="1" applyFont="1" applyBorder="1" applyAlignment="1">
      <alignment horizontal="center" wrapText="1"/>
    </xf>
    <xf numFmtId="0" fontId="13" fillId="0" borderId="14" xfId="0" applyFont="1" applyBorder="1"/>
    <xf numFmtId="0" fontId="13" fillId="0" borderId="1" xfId="0" applyFont="1" applyBorder="1"/>
    <xf numFmtId="49" fontId="13" fillId="0" borderId="2" xfId="0" applyNumberFormat="1" applyFont="1" applyBorder="1"/>
    <xf numFmtId="3" fontId="13" fillId="0" borderId="2" xfId="0" quotePrefix="1" applyNumberFormat="1" applyFont="1" applyFill="1" applyBorder="1" applyAlignment="1">
      <alignment horizontal="center"/>
    </xf>
    <xf numFmtId="3" fontId="13" fillId="0" borderId="19" xfId="0" quotePrefix="1" applyNumberFormat="1" applyFont="1" applyFill="1" applyBorder="1" applyAlignment="1">
      <alignment horizontal="center"/>
    </xf>
    <xf numFmtId="0" fontId="13" fillId="0" borderId="11" xfId="0" applyFont="1" applyBorder="1"/>
    <xf numFmtId="49" fontId="13" fillId="0" borderId="11" xfId="0" applyNumberFormat="1" applyFont="1" applyBorder="1"/>
    <xf numFmtId="3" fontId="13" fillId="0" borderId="15" xfId="0" quotePrefix="1" applyNumberFormat="1" applyFont="1" applyFill="1" applyBorder="1" applyAlignment="1">
      <alignment horizontal="center"/>
    </xf>
    <xf numFmtId="3" fontId="13" fillId="0" borderId="17" xfId="0" quotePrefix="1" applyNumberFormat="1" applyFont="1" applyFill="1" applyBorder="1" applyAlignment="1">
      <alignment horizontal="center"/>
    </xf>
    <xf numFmtId="3" fontId="13" fillId="0" borderId="12" xfId="0" quotePrefix="1" applyNumberFormat="1" applyFont="1" applyFill="1" applyBorder="1" applyAlignment="1">
      <alignment horizontal="center"/>
    </xf>
    <xf numFmtId="0" fontId="13" fillId="0" borderId="20" xfId="0" quotePrefix="1" applyFont="1" applyBorder="1" applyAlignment="1">
      <alignment horizontal="center"/>
    </xf>
    <xf numFmtId="0" fontId="13" fillId="0" borderId="21" xfId="0" quotePrefix="1" applyFont="1" applyBorder="1" applyAlignment="1">
      <alignment horizontal="center"/>
    </xf>
    <xf numFmtId="0" fontId="13" fillId="0" borderId="22" xfId="0" quotePrefix="1" applyFont="1" applyBorder="1" applyAlignment="1">
      <alignment horizontal="center"/>
    </xf>
    <xf numFmtId="49" fontId="13" fillId="0" borderId="21" xfId="0" quotePrefix="1" applyNumberFormat="1" applyFont="1" applyBorder="1" applyAlignment="1">
      <alignment horizontal="center"/>
    </xf>
    <xf numFmtId="3" fontId="13" fillId="3" borderId="9" xfId="0" applyNumberFormat="1" applyFont="1" applyFill="1" applyBorder="1"/>
    <xf numFmtId="3" fontId="13" fillId="3" borderId="19" xfId="0" applyNumberFormat="1" applyFont="1" applyFill="1" applyBorder="1"/>
    <xf numFmtId="3" fontId="7" fillId="5" borderId="2" xfId="3" quotePrefix="1" applyNumberFormat="1" applyBorder="1" applyAlignment="1">
      <alignment horizontal="center"/>
    </xf>
    <xf numFmtId="3" fontId="13" fillId="0" borderId="19" xfId="0" quotePrefix="1" applyNumberFormat="1" applyFont="1" applyFill="1" applyBorder="1" applyAlignment="1">
      <alignment horizontal="right"/>
    </xf>
    <xf numFmtId="3" fontId="13" fillId="0" borderId="2" xfId="0" quotePrefix="1" applyNumberFormat="1" applyFont="1" applyFill="1" applyBorder="1" applyAlignment="1">
      <alignment horizontal="right"/>
    </xf>
    <xf numFmtId="0" fontId="13" fillId="0" borderId="23" xfId="0" applyFont="1" applyBorder="1" applyAlignment="1">
      <alignment horizontal="left"/>
    </xf>
    <xf numFmtId="0" fontId="13" fillId="0" borderId="24" xfId="0" quotePrefix="1" applyFont="1" applyBorder="1" applyAlignment="1">
      <alignment horizontal="center"/>
    </xf>
    <xf numFmtId="0" fontId="13" fillId="0" borderId="24" xfId="0" applyFont="1" applyBorder="1" applyAlignment="1">
      <alignment horizontal="left"/>
    </xf>
    <xf numFmtId="49" fontId="13" fillId="0" borderId="25" xfId="0" quotePrefix="1" applyNumberFormat="1" applyFont="1" applyBorder="1" applyAlignment="1">
      <alignment horizontal="center"/>
    </xf>
    <xf numFmtId="3" fontId="13" fillId="3" borderId="2" xfId="0" applyNumberFormat="1" applyFont="1" applyFill="1" applyBorder="1"/>
    <xf numFmtId="3" fontId="13" fillId="0" borderId="19" xfId="0" applyNumberFormat="1" applyFont="1" applyBorder="1"/>
    <xf numFmtId="3" fontId="13" fillId="0" borderId="6" xfId="0" quotePrefix="1" applyNumberFormat="1" applyFont="1" applyFill="1" applyBorder="1" applyAlignment="1">
      <alignment horizontal="right"/>
    </xf>
    <xf numFmtId="3" fontId="13" fillId="3" borderId="15" xfId="0" applyNumberFormat="1" applyFont="1" applyFill="1" applyBorder="1"/>
    <xf numFmtId="3" fontId="13" fillId="3" borderId="17" xfId="0" applyNumberFormat="1" applyFont="1" applyFill="1" applyBorder="1"/>
    <xf numFmtId="3" fontId="13" fillId="3" borderId="6" xfId="0" applyNumberFormat="1" applyFont="1" applyFill="1" applyBorder="1"/>
    <xf numFmtId="3" fontId="13" fillId="0" borderId="26" xfId="0" applyNumberFormat="1" applyFont="1" applyBorder="1"/>
    <xf numFmtId="3" fontId="13" fillId="3" borderId="7" xfId="0" applyNumberFormat="1" applyFont="1" applyFill="1" applyBorder="1"/>
    <xf numFmtId="3" fontId="13" fillId="3" borderId="26" xfId="0" applyNumberFormat="1" applyFont="1" applyFill="1" applyBorder="1"/>
    <xf numFmtId="0" fontId="13" fillId="0" borderId="27" xfId="0" applyFont="1" applyBorder="1" applyAlignment="1">
      <alignment horizontal="left"/>
    </xf>
    <xf numFmtId="0" fontId="13" fillId="0" borderId="28" xfId="0" quotePrefix="1" applyFont="1" applyBorder="1" applyAlignment="1">
      <alignment horizontal="center"/>
    </xf>
    <xf numFmtId="0" fontId="13" fillId="0" borderId="28" xfId="0" applyFont="1" applyBorder="1" applyAlignment="1">
      <alignment horizontal="left"/>
    </xf>
    <xf numFmtId="49" fontId="13" fillId="0" borderId="29" xfId="0" quotePrefix="1" applyNumberFormat="1" applyFont="1" applyBorder="1" applyAlignment="1">
      <alignment horizontal="center"/>
    </xf>
    <xf numFmtId="3" fontId="7" fillId="5" borderId="30" xfId="3" applyNumberFormat="1" applyBorder="1" applyAlignment="1">
      <alignment horizontal="center"/>
    </xf>
    <xf numFmtId="3" fontId="13" fillId="3" borderId="31" xfId="0" applyNumberFormat="1" applyFont="1" applyFill="1" applyBorder="1"/>
    <xf numFmtId="3" fontId="13" fillId="3" borderId="32" xfId="0" applyNumberFormat="1" applyFont="1" applyFill="1" applyBorder="1"/>
    <xf numFmtId="3" fontId="13" fillId="0" borderId="31" xfId="0" applyNumberFormat="1" applyFont="1" applyBorder="1"/>
    <xf numFmtId="3" fontId="7" fillId="5" borderId="32" xfId="3" applyNumberFormat="1" applyBorder="1" applyAlignment="1">
      <alignment horizontal="center"/>
    </xf>
    <xf numFmtId="0" fontId="0" fillId="0" borderId="7" xfId="0" applyFont="1" applyBorder="1" applyAlignment="1">
      <alignment horizontal="center"/>
    </xf>
    <xf numFmtId="3" fontId="8" fillId="6" borderId="8" xfId="4" applyNumberFormat="1" applyBorder="1"/>
    <xf numFmtId="3" fontId="4" fillId="7" borderId="9" xfId="6" applyNumberFormat="1" applyBorder="1"/>
    <xf numFmtId="3" fontId="6" fillId="4" borderId="9" xfId="2" applyNumberFormat="1" applyBorder="1"/>
    <xf numFmtId="3" fontId="15" fillId="0" borderId="0" xfId="0" applyNumberFormat="1" applyFont="1" applyAlignment="1">
      <alignment horizontal="center"/>
    </xf>
    <xf numFmtId="9" fontId="0" fillId="0" borderId="0" xfId="5" applyFont="1"/>
    <xf numFmtId="3" fontId="0" fillId="0" borderId="0" xfId="0" quotePrefix="1" applyNumberFormat="1" applyFont="1" applyAlignment="1">
      <alignment horizontal="right"/>
    </xf>
    <xf numFmtId="3" fontId="15" fillId="0" borderId="0" xfId="0" applyNumberFormat="1" applyFont="1"/>
    <xf numFmtId="3" fontId="0" fillId="7" borderId="0" xfId="6" applyNumberFormat="1" applyFont="1"/>
    <xf numFmtId="3" fontId="9" fillId="0" borderId="0" xfId="0" applyNumberFormat="1" applyFont="1" applyFill="1" applyBorder="1" applyAlignment="1">
      <alignment horizontal="center"/>
    </xf>
    <xf numFmtId="3" fontId="1" fillId="0" borderId="4" xfId="0" quotePrefix="1" applyNumberFormat="1" applyFont="1" applyBorder="1"/>
    <xf numFmtId="3" fontId="1" fillId="0" borderId="6" xfId="0" quotePrefix="1" applyNumberFormat="1" applyFont="1" applyBorder="1"/>
    <xf numFmtId="3" fontId="1" fillId="0" borderId="5" xfId="0" quotePrefix="1" applyNumberFormat="1" applyFont="1" applyBorder="1"/>
    <xf numFmtId="3" fontId="0" fillId="0" borderId="0" xfId="0" quotePrefix="1" applyNumberFormat="1" applyFont="1" applyBorder="1"/>
    <xf numFmtId="1" fontId="0" fillId="0" borderId="13" xfId="0" applyNumberFormat="1" applyFont="1" applyBorder="1" applyAlignment="1">
      <alignment horizontal="center"/>
    </xf>
    <xf numFmtId="1" fontId="0" fillId="0" borderId="14" xfId="0" applyNumberFormat="1" applyFont="1" applyBorder="1" applyAlignment="1">
      <alignment horizontal="center"/>
    </xf>
    <xf numFmtId="3" fontId="7" fillId="5" borderId="1" xfId="3" quotePrefix="1" applyNumberFormat="1" applyBorder="1" applyAlignment="1">
      <alignment horizontal="center"/>
    </xf>
    <xf numFmtId="1" fontId="0" fillId="0" borderId="0" xfId="0" applyNumberFormat="1" applyFont="1" applyAlignment="1">
      <alignment horizontal="left"/>
    </xf>
    <xf numFmtId="0" fontId="5" fillId="0" borderId="0" xfId="0" applyFont="1"/>
    <xf numFmtId="3" fontId="7" fillId="5" borderId="9" xfId="3" applyNumberFormat="1" applyBorder="1" applyAlignment="1">
      <alignment horizontal="center"/>
    </xf>
    <xf numFmtId="3" fontId="0" fillId="0" borderId="15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3" fontId="0" fillId="3" borderId="8" xfId="0" applyNumberFormat="1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3" fontId="0" fillId="8" borderId="7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quotePrefix="1" applyFont="1" applyAlignment="1">
      <alignment horizontal="right"/>
    </xf>
    <xf numFmtId="0" fontId="4" fillId="9" borderId="0" xfId="7" applyAlignment="1">
      <alignment horizontal="center"/>
    </xf>
    <xf numFmtId="0" fontId="13" fillId="0" borderId="0" xfId="2" applyFont="1" applyFill="1" applyAlignment="1">
      <alignment horizontal="center" wrapText="1"/>
    </xf>
    <xf numFmtId="0" fontId="9" fillId="0" borderId="0" xfId="0" quotePrefix="1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10" xfId="0" applyFont="1" applyBorder="1" applyAlignment="1">
      <alignment vertical="center" wrapText="1"/>
    </xf>
    <xf numFmtId="0" fontId="0" fillId="0" borderId="11" xfId="0" applyBorder="1" applyAlignment="1"/>
    <xf numFmtId="0" fontId="0" fillId="0" borderId="12" xfId="0" applyBorder="1" applyAlignment="1"/>
    <xf numFmtId="0" fontId="13" fillId="0" borderId="11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</cellXfs>
  <cellStyles count="10">
    <cellStyle name="40% - Accent1" xfId="6" builtinId="31"/>
    <cellStyle name="40% - Accent2" xfId="7" builtinId="35"/>
    <cellStyle name="40% - Accent3" xfId="9" builtinId="39"/>
    <cellStyle name="Bad" xfId="3" builtinId="27"/>
    <cellStyle name="Good" xfId="2" builtinId="26"/>
    <cellStyle name="Hyperlink" xfId="1" builtinId="8"/>
    <cellStyle name="Neutral" xfId="4" builtinId="28"/>
    <cellStyle name="Normal" xfId="0" builtinId="0"/>
    <cellStyle name="Normal 5 4 5 2" xfId="8"/>
    <cellStyle name="Percent" xfId="5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914189</xdr:colOff>
      <xdr:row>4</xdr:row>
      <xdr:rowOff>70486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/>
  </sheetPr>
  <dimension ref="A5:D126"/>
  <sheetViews>
    <sheetView tabSelected="1" zoomScale="90" zoomScaleNormal="90" workbookViewId="0">
      <selection activeCell="A10" sqref="A10"/>
    </sheetView>
  </sheetViews>
  <sheetFormatPr defaultRowHeight="15" x14ac:dyDescent="0.25"/>
  <cols>
    <col min="1" max="1" width="13.5703125" style="1" customWidth="1"/>
    <col min="2" max="2" width="22.7109375" style="13" customWidth="1"/>
    <col min="3" max="3" width="58.28515625" style="2" bestFit="1" customWidth="1"/>
    <col min="4" max="16384" width="9.140625" style="1"/>
  </cols>
  <sheetData>
    <row r="5" spans="1:4" x14ac:dyDescent="0.25">
      <c r="A5" s="237" t="s">
        <v>100</v>
      </c>
      <c r="B5" s="237"/>
      <c r="C5" s="237"/>
    </row>
    <row r="6" spans="1:4" ht="21" customHeight="1" x14ac:dyDescent="0.25">
      <c r="A6" s="237"/>
      <c r="B6" s="237"/>
      <c r="C6" s="237"/>
    </row>
    <row r="8" spans="1:4" x14ac:dyDescent="0.25">
      <c r="A8" s="2"/>
      <c r="B8" s="11"/>
    </row>
    <row r="9" spans="1:4" x14ac:dyDescent="0.25">
      <c r="A9" s="3" t="s">
        <v>0</v>
      </c>
      <c r="B9" s="12" t="s">
        <v>1</v>
      </c>
      <c r="C9" s="12" t="s">
        <v>2</v>
      </c>
    </row>
    <row r="10" spans="1:4" x14ac:dyDescent="0.25">
      <c r="A10" s="10">
        <v>1</v>
      </c>
      <c r="B10" s="11" t="s">
        <v>12</v>
      </c>
      <c r="C10" s="2" t="str">
        <f>'Problem 1'!C3</f>
        <v>Calculating Equity: Using the Fundamental Accounting Equation</v>
      </c>
      <c r="D10" s="50"/>
    </row>
    <row r="11" spans="1:4" x14ac:dyDescent="0.25">
      <c r="A11" s="10">
        <v>2</v>
      </c>
      <c r="B11" s="11" t="s">
        <v>13</v>
      </c>
      <c r="C11" s="2" t="str">
        <f>'Problem 2'!C3</f>
        <v>Calculating Equity: Using prior year's equity and current year's income</v>
      </c>
    </row>
    <row r="12" spans="1:4" x14ac:dyDescent="0.25">
      <c r="A12" s="10">
        <v>3</v>
      </c>
      <c r="B12" s="11" t="s">
        <v>14</v>
      </c>
      <c r="C12" s="2" t="str">
        <f>'Problem 3'!C3</f>
        <v>Calculating Equity: Using Financial Statement Page 20.11</v>
      </c>
    </row>
    <row r="13" spans="1:4" x14ac:dyDescent="0.25">
      <c r="A13" s="10">
        <v>4</v>
      </c>
      <c r="B13" s="11" t="s">
        <v>15</v>
      </c>
      <c r="C13" s="2" t="str">
        <f>'Problem 4'!C3</f>
        <v>Calculating Net Income (Loss) for the Year</v>
      </c>
    </row>
    <row r="14" spans="1:4" x14ac:dyDescent="0.25">
      <c r="A14" s="10">
        <v>5</v>
      </c>
      <c r="B14" s="11" t="s">
        <v>73</v>
      </c>
      <c r="C14" s="2" t="str">
        <f>'Problem 5'!C3</f>
        <v>Calculating Financial Statement Metrics (A)</v>
      </c>
    </row>
    <row r="15" spans="1:4" x14ac:dyDescent="0.25">
      <c r="A15" s="10">
        <v>6</v>
      </c>
      <c r="B15" s="11" t="s">
        <v>74</v>
      </c>
      <c r="C15" s="2" t="str">
        <f>'Problem 6'!C3</f>
        <v>Calculating Financial Statement Metrics (B)</v>
      </c>
    </row>
    <row r="16" spans="1:4" x14ac:dyDescent="0.25">
      <c r="A16" s="4"/>
      <c r="B16" s="11"/>
    </row>
    <row r="17" spans="1:2" x14ac:dyDescent="0.25">
      <c r="A17" s="4"/>
      <c r="B17" s="11"/>
    </row>
    <row r="18" spans="1:2" x14ac:dyDescent="0.25">
      <c r="A18" s="4"/>
      <c r="B18" s="11"/>
    </row>
    <row r="19" spans="1:2" x14ac:dyDescent="0.25">
      <c r="A19" s="4"/>
      <c r="B19" s="11"/>
    </row>
    <row r="20" spans="1:2" x14ac:dyDescent="0.25">
      <c r="A20" s="4"/>
      <c r="B20" s="11"/>
    </row>
    <row r="21" spans="1:2" x14ac:dyDescent="0.25">
      <c r="A21" s="4"/>
      <c r="B21" s="11"/>
    </row>
    <row r="22" spans="1:2" x14ac:dyDescent="0.25">
      <c r="A22" s="4"/>
      <c r="B22" s="11"/>
    </row>
    <row r="23" spans="1:2" x14ac:dyDescent="0.25">
      <c r="A23" s="4"/>
      <c r="B23" s="11"/>
    </row>
    <row r="24" spans="1:2" x14ac:dyDescent="0.25">
      <c r="A24" s="4"/>
      <c r="B24" s="11"/>
    </row>
    <row r="25" spans="1:2" x14ac:dyDescent="0.25">
      <c r="A25" s="4"/>
      <c r="B25" s="11"/>
    </row>
    <row r="26" spans="1:2" x14ac:dyDescent="0.25">
      <c r="A26" s="4"/>
      <c r="B26" s="11"/>
    </row>
    <row r="27" spans="1:2" x14ac:dyDescent="0.25">
      <c r="A27" s="4"/>
      <c r="B27" s="11"/>
    </row>
    <row r="28" spans="1:2" x14ac:dyDescent="0.25">
      <c r="A28" s="4"/>
      <c r="B28" s="11"/>
    </row>
    <row r="29" spans="1:2" x14ac:dyDescent="0.25">
      <c r="A29" s="4"/>
      <c r="B29" s="11"/>
    </row>
    <row r="30" spans="1:2" x14ac:dyDescent="0.25">
      <c r="A30" s="4"/>
      <c r="B30" s="11"/>
    </row>
    <row r="31" spans="1:2" x14ac:dyDescent="0.25">
      <c r="A31" s="4"/>
      <c r="B31" s="11"/>
    </row>
    <row r="32" spans="1:2" x14ac:dyDescent="0.25">
      <c r="A32" s="4"/>
      <c r="B32" s="11"/>
    </row>
    <row r="33" spans="1:2" x14ac:dyDescent="0.25">
      <c r="A33" s="4"/>
      <c r="B33" s="11"/>
    </row>
    <row r="34" spans="1:2" x14ac:dyDescent="0.25">
      <c r="A34" s="4"/>
      <c r="B34" s="11"/>
    </row>
    <row r="35" spans="1:2" x14ac:dyDescent="0.25">
      <c r="A35" s="4"/>
      <c r="B35" s="11"/>
    </row>
    <row r="36" spans="1:2" x14ac:dyDescent="0.25">
      <c r="A36" s="4"/>
      <c r="B36" s="11"/>
    </row>
    <row r="37" spans="1:2" x14ac:dyDescent="0.25">
      <c r="A37" s="4"/>
      <c r="B37" s="11"/>
    </row>
    <row r="38" spans="1:2" x14ac:dyDescent="0.25">
      <c r="A38" s="4"/>
      <c r="B38" s="11"/>
    </row>
    <row r="39" spans="1:2" x14ac:dyDescent="0.25">
      <c r="A39" s="4"/>
      <c r="B39" s="11"/>
    </row>
    <row r="40" spans="1:2" x14ac:dyDescent="0.25">
      <c r="A40" s="4"/>
      <c r="B40" s="11"/>
    </row>
    <row r="41" spans="1:2" x14ac:dyDescent="0.25">
      <c r="A41" s="4"/>
      <c r="B41" s="11"/>
    </row>
    <row r="42" spans="1:2" x14ac:dyDescent="0.25">
      <c r="A42" s="4"/>
      <c r="B42" s="11"/>
    </row>
    <row r="43" spans="1:2" x14ac:dyDescent="0.25">
      <c r="A43" s="4"/>
      <c r="B43" s="11"/>
    </row>
    <row r="44" spans="1:2" x14ac:dyDescent="0.25">
      <c r="A44" s="4"/>
      <c r="B44" s="11"/>
    </row>
    <row r="45" spans="1:2" x14ac:dyDescent="0.25">
      <c r="A45" s="4"/>
      <c r="B45" s="11"/>
    </row>
    <row r="46" spans="1:2" x14ac:dyDescent="0.25">
      <c r="A46" s="4"/>
      <c r="B46" s="11"/>
    </row>
    <row r="47" spans="1:2" x14ac:dyDescent="0.25">
      <c r="A47" s="4"/>
      <c r="B47" s="11"/>
    </row>
    <row r="48" spans="1:2" x14ac:dyDescent="0.25">
      <c r="A48" s="4"/>
      <c r="B48" s="11"/>
    </row>
    <row r="49" spans="1:2" x14ac:dyDescent="0.25">
      <c r="A49" s="4"/>
      <c r="B49" s="11"/>
    </row>
    <row r="50" spans="1:2" x14ac:dyDescent="0.25">
      <c r="A50" s="4"/>
      <c r="B50" s="11"/>
    </row>
    <row r="51" spans="1:2" x14ac:dyDescent="0.25">
      <c r="A51" s="4"/>
      <c r="B51" s="11"/>
    </row>
    <row r="52" spans="1:2" x14ac:dyDescent="0.25">
      <c r="A52" s="4"/>
      <c r="B52" s="11"/>
    </row>
    <row r="53" spans="1:2" x14ac:dyDescent="0.25">
      <c r="A53" s="4"/>
      <c r="B53" s="11"/>
    </row>
    <row r="54" spans="1:2" x14ac:dyDescent="0.25">
      <c r="A54" s="4"/>
      <c r="B54" s="11"/>
    </row>
    <row r="55" spans="1:2" x14ac:dyDescent="0.25">
      <c r="A55" s="4"/>
      <c r="B55" s="11"/>
    </row>
    <row r="56" spans="1:2" x14ac:dyDescent="0.25">
      <c r="A56" s="4"/>
      <c r="B56" s="11"/>
    </row>
    <row r="57" spans="1:2" x14ac:dyDescent="0.25">
      <c r="A57" s="4"/>
      <c r="B57" s="11"/>
    </row>
    <row r="58" spans="1:2" x14ac:dyDescent="0.25">
      <c r="A58" s="4"/>
      <c r="B58" s="11"/>
    </row>
    <row r="59" spans="1:2" x14ac:dyDescent="0.25">
      <c r="A59" s="4"/>
      <c r="B59" s="11"/>
    </row>
    <row r="60" spans="1:2" x14ac:dyDescent="0.25">
      <c r="A60" s="4"/>
      <c r="B60" s="11"/>
    </row>
    <row r="61" spans="1:2" x14ac:dyDescent="0.25">
      <c r="A61" s="4"/>
      <c r="B61" s="11"/>
    </row>
    <row r="62" spans="1:2" x14ac:dyDescent="0.25">
      <c r="A62" s="4"/>
      <c r="B62" s="11"/>
    </row>
    <row r="63" spans="1:2" x14ac:dyDescent="0.25">
      <c r="A63" s="4"/>
      <c r="B63" s="11"/>
    </row>
    <row r="64" spans="1:2" x14ac:dyDescent="0.25">
      <c r="A64" s="4"/>
      <c r="B64" s="11"/>
    </row>
    <row r="65" spans="1:2" x14ac:dyDescent="0.25">
      <c r="A65" s="4"/>
      <c r="B65" s="11"/>
    </row>
    <row r="66" spans="1:2" x14ac:dyDescent="0.25">
      <c r="A66" s="4"/>
      <c r="B66" s="11"/>
    </row>
    <row r="67" spans="1:2" x14ac:dyDescent="0.25">
      <c r="A67" s="4"/>
      <c r="B67" s="11"/>
    </row>
    <row r="68" spans="1:2" x14ac:dyDescent="0.25">
      <c r="A68" s="4"/>
      <c r="B68" s="11"/>
    </row>
    <row r="69" spans="1:2" x14ac:dyDescent="0.25">
      <c r="A69" s="4"/>
      <c r="B69" s="11"/>
    </row>
    <row r="70" spans="1:2" x14ac:dyDescent="0.25">
      <c r="A70" s="4"/>
      <c r="B70" s="11"/>
    </row>
    <row r="71" spans="1:2" x14ac:dyDescent="0.25">
      <c r="A71" s="4"/>
      <c r="B71" s="11"/>
    </row>
    <row r="72" spans="1:2" x14ac:dyDescent="0.25">
      <c r="A72" s="4"/>
      <c r="B72" s="11"/>
    </row>
    <row r="73" spans="1:2" x14ac:dyDescent="0.25">
      <c r="A73" s="4"/>
      <c r="B73" s="11"/>
    </row>
    <row r="74" spans="1:2" x14ac:dyDescent="0.25">
      <c r="A74" s="4"/>
      <c r="B74" s="11"/>
    </row>
    <row r="75" spans="1:2" x14ac:dyDescent="0.25">
      <c r="A75" s="4"/>
      <c r="B75" s="11"/>
    </row>
    <row r="76" spans="1:2" x14ac:dyDescent="0.25">
      <c r="A76" s="4"/>
      <c r="B76" s="11"/>
    </row>
    <row r="77" spans="1:2" x14ac:dyDescent="0.25">
      <c r="A77" s="4"/>
      <c r="B77" s="11"/>
    </row>
    <row r="78" spans="1:2" x14ac:dyDescent="0.25">
      <c r="A78" s="4"/>
      <c r="B78" s="11"/>
    </row>
    <row r="79" spans="1:2" x14ac:dyDescent="0.25">
      <c r="A79" s="4"/>
      <c r="B79" s="11"/>
    </row>
    <row r="80" spans="1:2" x14ac:dyDescent="0.25">
      <c r="A80" s="4"/>
      <c r="B80" s="11"/>
    </row>
    <row r="81" spans="1:2" x14ac:dyDescent="0.25">
      <c r="A81" s="4"/>
      <c r="B81" s="11"/>
    </row>
    <row r="82" spans="1:2" x14ac:dyDescent="0.25">
      <c r="A82" s="4"/>
      <c r="B82" s="11"/>
    </row>
    <row r="84" spans="1:2" x14ac:dyDescent="0.25">
      <c r="A84" s="4"/>
    </row>
    <row r="85" spans="1:2" x14ac:dyDescent="0.25">
      <c r="A85" s="4"/>
    </row>
    <row r="86" spans="1:2" x14ac:dyDescent="0.25">
      <c r="A86" s="4"/>
    </row>
    <row r="87" spans="1:2" x14ac:dyDescent="0.25">
      <c r="A87" s="4"/>
    </row>
    <row r="88" spans="1:2" x14ac:dyDescent="0.25">
      <c r="A88" s="4"/>
    </row>
    <row r="89" spans="1:2" x14ac:dyDescent="0.25">
      <c r="A89" s="4"/>
    </row>
    <row r="90" spans="1:2" x14ac:dyDescent="0.25">
      <c r="A90" s="4"/>
    </row>
    <row r="91" spans="1:2" x14ac:dyDescent="0.25">
      <c r="A91" s="4"/>
    </row>
    <row r="92" spans="1:2" x14ac:dyDescent="0.25">
      <c r="A92" s="4"/>
    </row>
    <row r="93" spans="1:2" x14ac:dyDescent="0.25">
      <c r="A93" s="4"/>
    </row>
    <row r="94" spans="1:2" x14ac:dyDescent="0.25">
      <c r="A94" s="4"/>
    </row>
    <row r="95" spans="1:2" x14ac:dyDescent="0.25">
      <c r="A95" s="4"/>
    </row>
    <row r="96" spans="1:2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</sheetData>
  <mergeCells count="1">
    <mergeCell ref="A5:C6"/>
  </mergeCells>
  <hyperlinks>
    <hyperlink ref="A10" location="'Problem 1'!A1" display="'Problem 1'!A1"/>
    <hyperlink ref="A11" location="'Problem 2'!A1" display="'Problem 2'!A1"/>
    <hyperlink ref="A12" location="'Problem 3'!A1" display="'Problem 3'!A1"/>
    <hyperlink ref="A13" location="'Problem 4'!A1" display="'Problem 4'!A1"/>
    <hyperlink ref="A14" location="'Problem 5'!A1" display="'Problem 5'!A1"/>
    <hyperlink ref="A15" location="'Problem 6'!A1" display="'Problem 6'!A1"/>
    <hyperlink ref="A15" location="'Problem 6'!A1" display="'Problem 6'!A1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AC59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4" width="9.140625" style="6"/>
    <col min="15" max="16" width="9.140625" style="6" customWidth="1"/>
    <col min="17" max="24" width="9.140625" style="6"/>
    <col min="25" max="27" width="9.140625" style="6" customWidth="1"/>
    <col min="28" max="16384" width="9.140625" style="6"/>
  </cols>
  <sheetData>
    <row r="1" spans="1:29" ht="15" customHeight="1" x14ac:dyDescent="0.25">
      <c r="A1" s="5" t="s">
        <v>3</v>
      </c>
      <c r="C1" t="s">
        <v>77</v>
      </c>
      <c r="D1" s="17"/>
      <c r="E1" s="17"/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78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298</v>
      </c>
      <c r="N3" s="18" t="s">
        <v>8</v>
      </c>
      <c r="O3" s="32" t="s">
        <v>20</v>
      </c>
      <c r="P3" s="6" t="s">
        <v>79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80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47" t="s">
        <v>81</v>
      </c>
      <c r="Q5" s="19"/>
      <c r="R5" s="19"/>
      <c r="S5" s="19"/>
      <c r="T5" s="19"/>
      <c r="U5" s="36"/>
      <c r="V5" s="93" t="s">
        <v>82</v>
      </c>
      <c r="W5" s="101" t="s">
        <v>83</v>
      </c>
      <c r="X5" s="102" t="s">
        <v>84</v>
      </c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21" t="str">
        <f>C9</f>
        <v>Cash and Cash Equivalents</v>
      </c>
      <c r="Q6" s="22"/>
      <c r="R6" s="22"/>
      <c r="S6" s="22"/>
      <c r="T6" s="22"/>
      <c r="U6" s="40"/>
      <c r="V6" s="42">
        <f t="shared" ref="V6:V17" si="0">I9</f>
        <v>46084.5</v>
      </c>
      <c r="W6" s="7">
        <f>V6</f>
        <v>46084.5</v>
      </c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9"/>
      <c r="N7" s="8" t="s">
        <v>8</v>
      </c>
      <c r="O7" s="7"/>
      <c r="P7" s="23" t="str">
        <f t="shared" ref="P7:P17" si="1">C10</f>
        <v>Accrued Investment Income</v>
      </c>
      <c r="Q7" s="24"/>
      <c r="R7" s="24"/>
      <c r="S7" s="24"/>
      <c r="T7" s="24"/>
      <c r="U7" s="39"/>
      <c r="V7" s="27">
        <f t="shared" si="0"/>
        <v>76807.5</v>
      </c>
      <c r="W7" s="7">
        <f>V7</f>
        <v>76807.5</v>
      </c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 t="s">
        <v>6</v>
      </c>
      <c r="B8" s="9"/>
      <c r="C8" s="47" t="s">
        <v>81</v>
      </c>
      <c r="D8" s="19"/>
      <c r="E8" s="19"/>
      <c r="F8" s="19"/>
      <c r="G8" s="19"/>
      <c r="H8" s="36"/>
      <c r="I8" s="93" t="s">
        <v>82</v>
      </c>
      <c r="J8" s="7"/>
      <c r="K8" s="9"/>
      <c r="L8" s="9"/>
      <c r="M8" s="9"/>
      <c r="N8" s="8" t="s">
        <v>8</v>
      </c>
      <c r="O8" s="7"/>
      <c r="P8" s="23" t="str">
        <f t="shared" si="1"/>
        <v>Investments</v>
      </c>
      <c r="Q8" s="24"/>
      <c r="R8" s="24"/>
      <c r="S8" s="24"/>
      <c r="T8" s="24"/>
      <c r="U8" s="39"/>
      <c r="V8" s="27">
        <f t="shared" si="0"/>
        <v>107530.5</v>
      </c>
      <c r="W8" s="7">
        <f>V8</f>
        <v>107530.5</v>
      </c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1" t="s">
        <v>85</v>
      </c>
      <c r="D9" s="22"/>
      <c r="E9" s="22"/>
      <c r="F9" s="22"/>
      <c r="G9" s="22"/>
      <c r="H9" s="40"/>
      <c r="I9" s="42">
        <v>46084.5</v>
      </c>
      <c r="J9" s="7"/>
      <c r="K9" s="9"/>
      <c r="L9" s="9"/>
      <c r="M9" s="9"/>
      <c r="N9" s="8" t="s">
        <v>8</v>
      </c>
      <c r="O9" s="7"/>
      <c r="P9" s="25" t="str">
        <f t="shared" si="1"/>
        <v>Insurance Contract Assets</v>
      </c>
      <c r="Q9" s="26"/>
      <c r="R9" s="26"/>
      <c r="S9" s="26"/>
      <c r="T9" s="26"/>
      <c r="U9" s="29"/>
      <c r="V9" s="28">
        <f t="shared" si="0"/>
        <v>92169</v>
      </c>
      <c r="W9" s="25">
        <f>V9</f>
        <v>92169</v>
      </c>
      <c r="X9" s="26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3" t="s">
        <v>86</v>
      </c>
      <c r="D10" s="24"/>
      <c r="E10" s="24"/>
      <c r="F10" s="24"/>
      <c r="G10" s="24"/>
      <c r="H10" s="39"/>
      <c r="I10" s="27">
        <v>76807.5</v>
      </c>
      <c r="J10" s="7"/>
      <c r="K10" s="9"/>
      <c r="L10" s="9"/>
      <c r="M10" s="9"/>
      <c r="N10" s="8" t="s">
        <v>8</v>
      </c>
      <c r="O10" s="7"/>
      <c r="P10" s="23" t="str">
        <f t="shared" si="1"/>
        <v>Provisions, Accruals and Other Liabilities</v>
      </c>
      <c r="Q10" s="24"/>
      <c r="R10" s="24"/>
      <c r="S10" s="24"/>
      <c r="T10" s="24"/>
      <c r="U10" s="39"/>
      <c r="V10" s="27">
        <f t="shared" si="0"/>
        <v>37705.5</v>
      </c>
      <c r="W10" s="7"/>
      <c r="X10" s="7">
        <f>V10</f>
        <v>37705.5</v>
      </c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3" t="s">
        <v>87</v>
      </c>
      <c r="D11" s="24"/>
      <c r="E11" s="24"/>
      <c r="F11" s="24"/>
      <c r="G11" s="24"/>
      <c r="H11" s="39"/>
      <c r="I11" s="27">
        <v>107530.5</v>
      </c>
      <c r="J11" s="7"/>
      <c r="K11" s="9"/>
      <c r="L11" s="9"/>
      <c r="M11" s="9"/>
      <c r="N11" s="8" t="s">
        <v>8</v>
      </c>
      <c r="O11" s="7"/>
      <c r="P11" s="23" t="str">
        <f t="shared" si="1"/>
        <v xml:space="preserve">Total Insurance Contract Liabilities </v>
      </c>
      <c r="Q11" s="24"/>
      <c r="R11" s="24"/>
      <c r="S11" s="24"/>
      <c r="T11" s="24"/>
      <c r="U11" s="39"/>
      <c r="V11" s="27">
        <f t="shared" si="0"/>
        <v>163390.5</v>
      </c>
      <c r="W11" s="7"/>
      <c r="X11" s="7">
        <f>V11</f>
        <v>163390.5</v>
      </c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25" t="s">
        <v>88</v>
      </c>
      <c r="D12" s="26"/>
      <c r="E12" s="26"/>
      <c r="F12" s="26"/>
      <c r="G12" s="26"/>
      <c r="H12" s="29"/>
      <c r="I12" s="28">
        <v>92169</v>
      </c>
      <c r="J12" s="7"/>
      <c r="K12" s="9"/>
      <c r="L12" s="9"/>
      <c r="M12" s="9"/>
      <c r="N12" s="8" t="s">
        <v>8</v>
      </c>
      <c r="O12" s="7"/>
      <c r="P12" s="23" t="str">
        <f t="shared" si="1"/>
        <v xml:space="preserve">Total Reinsurance Contract Held Liabilities </v>
      </c>
      <c r="Q12" s="24"/>
      <c r="R12" s="24"/>
      <c r="S12" s="24"/>
      <c r="T12" s="24"/>
      <c r="U12" s="39"/>
      <c r="V12" s="27">
        <f t="shared" si="0"/>
        <v>25137</v>
      </c>
      <c r="W12" s="7"/>
      <c r="X12" s="7">
        <f>V12</f>
        <v>25137</v>
      </c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3" t="s">
        <v>89</v>
      </c>
      <c r="D13" s="24"/>
      <c r="E13" s="24"/>
      <c r="F13" s="24"/>
      <c r="G13" s="24"/>
      <c r="H13" s="39"/>
      <c r="I13" s="27">
        <v>37705.5</v>
      </c>
      <c r="J13" s="7"/>
      <c r="K13" s="9"/>
      <c r="L13" s="9"/>
      <c r="M13" s="9"/>
      <c r="N13" s="8" t="s">
        <v>8</v>
      </c>
      <c r="O13" s="7"/>
      <c r="P13" s="25" t="str">
        <f t="shared" si="1"/>
        <v>Total Policyholders' Liabilities</v>
      </c>
      <c r="Q13" s="26"/>
      <c r="R13" s="26"/>
      <c r="S13" s="26"/>
      <c r="T13" s="26"/>
      <c r="U13" s="29"/>
      <c r="V13" s="28">
        <f t="shared" si="0"/>
        <v>30723</v>
      </c>
      <c r="W13" s="25"/>
      <c r="X13" s="26">
        <f>V13</f>
        <v>30723</v>
      </c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23" t="s">
        <v>90</v>
      </c>
      <c r="D14" s="24"/>
      <c r="E14" s="24"/>
      <c r="F14" s="24"/>
      <c r="G14" s="24"/>
      <c r="H14" s="39"/>
      <c r="I14" s="27">
        <v>163390.5</v>
      </c>
      <c r="J14" s="7"/>
      <c r="K14" s="9"/>
      <c r="L14" s="9"/>
      <c r="M14" s="9"/>
      <c r="N14" s="8" t="s">
        <v>8</v>
      </c>
      <c r="O14" s="7"/>
      <c r="P14" s="23" t="str">
        <f t="shared" si="1"/>
        <v>Assets Held for Sale</v>
      </c>
      <c r="Q14" s="24"/>
      <c r="R14" s="24"/>
      <c r="S14" s="24"/>
      <c r="T14" s="24"/>
      <c r="U14" s="39"/>
      <c r="V14" s="27">
        <f t="shared" si="0"/>
        <v>7820.4</v>
      </c>
      <c r="W14" s="7" t="str">
        <f>IF(AND(AC9&gt;=1,AC9&lt;=3),V14,"")</f>
        <v/>
      </c>
      <c r="X14" s="7">
        <f>IF(W14="",V14,"")</f>
        <v>7820.4</v>
      </c>
      <c r="Y14" s="7"/>
      <c r="Z14" s="7"/>
      <c r="AA14" s="7"/>
      <c r="AB14" s="8" t="s">
        <v>8</v>
      </c>
      <c r="AC14" s="9"/>
    </row>
    <row r="15" spans="1:29" ht="15" customHeight="1" x14ac:dyDescent="0.25">
      <c r="C15" s="23" t="s">
        <v>91</v>
      </c>
      <c r="D15" s="24"/>
      <c r="E15" s="24"/>
      <c r="F15" s="24"/>
      <c r="G15" s="24"/>
      <c r="H15" s="39"/>
      <c r="I15" s="27">
        <v>25137</v>
      </c>
      <c r="J15" s="7"/>
      <c r="K15" s="7"/>
      <c r="L15" s="7"/>
      <c r="M15" s="9"/>
      <c r="N15" s="8" t="s">
        <v>8</v>
      </c>
      <c r="O15" s="7"/>
      <c r="P15" s="23" t="str">
        <f t="shared" si="1"/>
        <v>Other Debt</v>
      </c>
      <c r="Q15" s="24"/>
      <c r="R15" s="24"/>
      <c r="S15" s="24"/>
      <c r="T15" s="24"/>
      <c r="U15" s="39"/>
      <c r="V15" s="27">
        <f t="shared" si="0"/>
        <v>8379</v>
      </c>
      <c r="W15" s="7" t="str">
        <f>IF(AND(AC10&gt;=1,AC10&lt;=3),V15,"")</f>
        <v/>
      </c>
      <c r="X15" s="7">
        <f>IF(W15="",V15,"")</f>
        <v>8379</v>
      </c>
      <c r="Y15" s="7"/>
      <c r="Z15" s="7"/>
      <c r="AA15" s="7"/>
      <c r="AB15" s="8" t="s">
        <v>8</v>
      </c>
      <c r="AC15" s="9"/>
    </row>
    <row r="16" spans="1:29" ht="15" customHeight="1" x14ac:dyDescent="0.25">
      <c r="C16" s="25" t="s">
        <v>92</v>
      </c>
      <c r="D16" s="26"/>
      <c r="E16" s="26"/>
      <c r="F16" s="26"/>
      <c r="G16" s="26"/>
      <c r="H16" s="29"/>
      <c r="I16" s="28">
        <v>30723</v>
      </c>
      <c r="J16" s="7"/>
      <c r="K16" s="7"/>
      <c r="L16" s="7"/>
      <c r="M16" s="9"/>
      <c r="N16" s="8" t="s">
        <v>8</v>
      </c>
      <c r="O16" s="7"/>
      <c r="P16" s="23" t="str">
        <f t="shared" si="1"/>
        <v>Property and Equipment</v>
      </c>
      <c r="Q16" s="24"/>
      <c r="R16" s="24"/>
      <c r="S16" s="24"/>
      <c r="T16" s="24"/>
      <c r="U16" s="39"/>
      <c r="V16" s="27">
        <f t="shared" si="0"/>
        <v>3910.2</v>
      </c>
      <c r="W16" s="7" t="str">
        <f>IF(AND(AC11&gt;=1,AC11&lt;=3),V16,"")</f>
        <v/>
      </c>
      <c r="X16" s="7">
        <f>IF(W16="",V16,"")</f>
        <v>3910.2</v>
      </c>
      <c r="Y16" s="7"/>
      <c r="Z16" s="7"/>
      <c r="AA16" s="7"/>
      <c r="AB16" s="8" t="s">
        <v>8</v>
      </c>
      <c r="AC16" s="9"/>
    </row>
    <row r="17" spans="3:29" ht="15" customHeight="1" x14ac:dyDescent="0.25">
      <c r="C17" s="23" t="s">
        <v>93</v>
      </c>
      <c r="D17" s="24"/>
      <c r="E17" s="24"/>
      <c r="F17" s="24"/>
      <c r="G17" s="24"/>
      <c r="H17" s="39"/>
      <c r="I17" s="27">
        <v>7820.4</v>
      </c>
      <c r="J17" s="7"/>
      <c r="K17" s="7"/>
      <c r="L17" s="7"/>
      <c r="M17" s="9"/>
      <c r="N17" s="8" t="s">
        <v>8</v>
      </c>
      <c r="O17" s="7"/>
      <c r="P17" s="25" t="str">
        <f t="shared" si="1"/>
        <v>Deferred Tax Assets</v>
      </c>
      <c r="Q17" s="26"/>
      <c r="R17" s="26"/>
      <c r="S17" s="26"/>
      <c r="T17" s="26"/>
      <c r="U17" s="29"/>
      <c r="V17" s="28">
        <f t="shared" si="0"/>
        <v>7261.8</v>
      </c>
      <c r="W17" s="25" t="str">
        <f>IF(AND(AC12&gt;=1,AC12&lt;=3),V17,"")</f>
        <v/>
      </c>
      <c r="X17" s="26">
        <f>IF(W17="",V17,"")</f>
        <v>7261.8</v>
      </c>
      <c r="Y17" s="7"/>
      <c r="Z17" s="7"/>
      <c r="AA17" s="7"/>
      <c r="AB17" s="8" t="s">
        <v>8</v>
      </c>
      <c r="AC17" s="9"/>
    </row>
    <row r="18" spans="3:29" ht="15" customHeight="1" x14ac:dyDescent="0.25">
      <c r="C18" s="23" t="s">
        <v>94</v>
      </c>
      <c r="D18" s="24"/>
      <c r="E18" s="24"/>
      <c r="F18" s="24"/>
      <c r="G18" s="24"/>
      <c r="H18" s="39"/>
      <c r="I18" s="27">
        <v>8379</v>
      </c>
      <c r="J18" s="7"/>
      <c r="K18" s="7"/>
      <c r="L18" s="7"/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46">
        <f>SUM(W6:W17)</f>
        <v>322591.5</v>
      </c>
      <c r="X18" s="83">
        <f>SUM(X6:X17)</f>
        <v>284327.40000000002</v>
      </c>
      <c r="Y18" s="8" t="s">
        <v>24</v>
      </c>
      <c r="Z18" s="7" t="s">
        <v>95</v>
      </c>
      <c r="AA18" s="7"/>
      <c r="AB18" s="8" t="s">
        <v>8</v>
      </c>
      <c r="AC18" s="9"/>
    </row>
    <row r="19" spans="3:29" ht="15" customHeight="1" x14ac:dyDescent="0.25">
      <c r="C19" s="23" t="s">
        <v>96</v>
      </c>
      <c r="D19" s="24"/>
      <c r="E19" s="24"/>
      <c r="F19" s="24"/>
      <c r="G19" s="24"/>
      <c r="H19" s="39"/>
      <c r="I19" s="27">
        <v>3910.2</v>
      </c>
      <c r="J19" s="7"/>
      <c r="K19" s="7"/>
      <c r="L19" s="7"/>
      <c r="M19" s="9"/>
      <c r="N19" s="8" t="s">
        <v>8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25" t="s">
        <v>97</v>
      </c>
      <c r="D20" s="26"/>
      <c r="E20" s="26"/>
      <c r="F20" s="26"/>
      <c r="G20" s="26"/>
      <c r="H20" s="29"/>
      <c r="I20" s="28">
        <v>7261.8</v>
      </c>
      <c r="J20" s="7"/>
      <c r="K20" s="7"/>
      <c r="L20" s="7"/>
      <c r="M20" s="9"/>
      <c r="N20" s="8" t="s">
        <v>8</v>
      </c>
      <c r="O20" s="80" t="s">
        <v>69</v>
      </c>
      <c r="P20" s="7" t="s">
        <v>98</v>
      </c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7"/>
      <c r="D21" s="7"/>
      <c r="E21" s="7"/>
      <c r="F21" s="7"/>
      <c r="G21" s="7"/>
      <c r="H21" s="7"/>
      <c r="I21" s="7"/>
      <c r="J21" s="7"/>
      <c r="K21" s="7"/>
      <c r="L21" s="7"/>
      <c r="M21" s="9"/>
      <c r="N21" s="8" t="s">
        <v>8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O22" s="7"/>
      <c r="P22" s="8" t="s">
        <v>99</v>
      </c>
      <c r="Q22" s="8" t="s">
        <v>10</v>
      </c>
      <c r="R22" s="8" t="s">
        <v>83</v>
      </c>
      <c r="S22" s="8" t="s">
        <v>11</v>
      </c>
      <c r="T22" s="8" t="s">
        <v>84</v>
      </c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O23" s="7"/>
      <c r="P23" s="7"/>
      <c r="Q23" s="8" t="s">
        <v>10</v>
      </c>
      <c r="R23" s="8">
        <f>W18</f>
        <v>322591.5</v>
      </c>
      <c r="S23" s="8" t="s">
        <v>11</v>
      </c>
      <c r="T23" s="8">
        <f>X18</f>
        <v>284327.40000000002</v>
      </c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7"/>
      <c r="Q24" s="8" t="s">
        <v>10</v>
      </c>
      <c r="R24" s="33">
        <f>R23-T23</f>
        <v>38264.099999999977</v>
      </c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7"/>
      <c r="Q25" s="7"/>
      <c r="R25" s="20" t="s">
        <v>25</v>
      </c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18" t="s">
        <v>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18" t="s">
        <v>8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1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18" t="s">
        <v>8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1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18" t="s">
        <v>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1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18" t="s">
        <v>8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1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1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18" t="s">
        <v>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1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1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1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1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1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1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1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1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1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1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18" t="s">
        <v>8</v>
      </c>
      <c r="O48" s="7"/>
      <c r="Z48" s="7"/>
      <c r="AA48" s="7"/>
      <c r="AB48" s="8" t="s">
        <v>8</v>
      </c>
      <c r="AC48" s="7"/>
    </row>
    <row r="49" spans="14:29" ht="15" customHeight="1" x14ac:dyDescent="0.25">
      <c r="N49" s="1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4:29" ht="15" customHeight="1" x14ac:dyDescent="0.25">
      <c r="N50" s="1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4:29" ht="15" customHeight="1" x14ac:dyDescent="0.25">
      <c r="N51" s="1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4:29" ht="15" customHeight="1" x14ac:dyDescent="0.25">
      <c r="N52" s="1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29" ht="15" customHeight="1" x14ac:dyDescent="0.25">
      <c r="N53" s="1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29" ht="15" customHeight="1" x14ac:dyDescent="0.25">
      <c r="N54" s="1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29" ht="15" customHeight="1" x14ac:dyDescent="0.25">
      <c r="N55" s="1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4:29" ht="15" customHeight="1" x14ac:dyDescent="0.25">
      <c r="N56" s="1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4:29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4:29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4:29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</sheetData>
  <conditionalFormatting sqref="T2">
    <cfRule type="cellIs" dxfId="3" priority="1" operator="equal">
      <formula>"is met"</formula>
    </cfRule>
    <cfRule type="cellIs" dxfId="2" priority="2" operator="equal">
      <formula>"is not met"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A1:AN59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4" width="9.140625" style="6"/>
    <col min="15" max="15" width="9.140625" style="6" customWidth="1"/>
    <col min="16" max="19" width="9.140625" style="6"/>
    <col min="20" max="20" width="9.140625" style="6" customWidth="1"/>
    <col min="21" max="16384" width="9.140625" style="6"/>
  </cols>
  <sheetData>
    <row r="1" spans="1:29" ht="15" customHeight="1" x14ac:dyDescent="0.25">
      <c r="A1" s="5" t="s">
        <v>3</v>
      </c>
      <c r="C1" t="s">
        <v>77</v>
      </c>
      <c r="D1" s="17"/>
      <c r="E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323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299</v>
      </c>
      <c r="N3" s="18" t="s">
        <v>8</v>
      </c>
      <c r="O3" s="6" t="s">
        <v>315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O4" s="89" t="s">
        <v>75</v>
      </c>
      <c r="P4" s="6" t="s">
        <v>316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301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P5" s="232"/>
      <c r="Q5" s="18"/>
      <c r="R5" s="18"/>
      <c r="S5" s="18"/>
      <c r="T5" s="18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AB6" s="8" t="s">
        <v>8</v>
      </c>
      <c r="AC6" s="9"/>
    </row>
    <row r="7" spans="1:29" ht="15" customHeight="1" x14ac:dyDescent="0.25">
      <c r="A7" s="5" t="s">
        <v>6</v>
      </c>
      <c r="C7" s="52"/>
      <c r="D7" s="7"/>
      <c r="E7" s="7"/>
      <c r="F7" s="7"/>
      <c r="G7" s="7"/>
      <c r="H7" s="7"/>
      <c r="I7" s="7"/>
      <c r="J7" s="226" t="s">
        <v>302</v>
      </c>
      <c r="K7" s="226" t="s">
        <v>303</v>
      </c>
      <c r="L7" s="7"/>
      <c r="M7" s="9"/>
      <c r="N7" s="8" t="s">
        <v>8</v>
      </c>
      <c r="P7" s="235" t="s">
        <v>99</v>
      </c>
      <c r="Q7" s="18" t="s">
        <v>10</v>
      </c>
      <c r="R7" s="18" t="s">
        <v>210</v>
      </c>
      <c r="S7" s="18" t="s">
        <v>17</v>
      </c>
      <c r="T7" s="18" t="s">
        <v>314</v>
      </c>
      <c r="AB7" s="8" t="s">
        <v>8</v>
      </c>
      <c r="AC7" s="9"/>
    </row>
    <row r="8" spans="1:29" ht="15" customHeight="1" x14ac:dyDescent="0.25">
      <c r="A8" s="16"/>
      <c r="B8" s="9"/>
      <c r="C8" s="52" t="s">
        <v>305</v>
      </c>
      <c r="D8" s="7"/>
      <c r="E8" s="7"/>
      <c r="F8" s="7"/>
      <c r="G8" s="7"/>
      <c r="H8" s="7"/>
      <c r="I8" s="7"/>
      <c r="J8" s="227" t="s">
        <v>76</v>
      </c>
      <c r="K8" s="227" t="s">
        <v>76</v>
      </c>
      <c r="L8" s="7"/>
      <c r="M8" s="9"/>
      <c r="N8" s="8" t="s">
        <v>8</v>
      </c>
      <c r="Q8" s="18" t="s">
        <v>10</v>
      </c>
      <c r="R8" s="98">
        <f>R20</f>
        <v>15514</v>
      </c>
      <c r="S8" s="18" t="s">
        <v>17</v>
      </c>
      <c r="T8" s="87">
        <f>R25</f>
        <v>3180</v>
      </c>
      <c r="U8" s="236" t="s">
        <v>24</v>
      </c>
      <c r="V8" s="17" t="s">
        <v>322</v>
      </c>
      <c r="AB8" s="8" t="s">
        <v>8</v>
      </c>
      <c r="AC8" s="9"/>
    </row>
    <row r="9" spans="1:29" ht="15" customHeight="1" x14ac:dyDescent="0.25">
      <c r="A9" s="9"/>
      <c r="B9" s="9"/>
      <c r="C9" s="53" t="s">
        <v>32</v>
      </c>
      <c r="D9" s="54" t="s">
        <v>33</v>
      </c>
      <c r="E9" s="19"/>
      <c r="F9" s="19"/>
      <c r="G9" s="19"/>
      <c r="H9" s="19"/>
      <c r="I9" s="19"/>
      <c r="J9" s="55"/>
      <c r="K9" s="55"/>
      <c r="L9" s="7"/>
      <c r="M9" s="9"/>
      <c r="N9" s="8" t="s">
        <v>8</v>
      </c>
      <c r="Q9" s="18" t="s">
        <v>10</v>
      </c>
      <c r="R9" s="34">
        <f>R8+T8</f>
        <v>18694</v>
      </c>
      <c r="S9" s="73" t="s">
        <v>297</v>
      </c>
      <c r="AB9" s="8" t="s">
        <v>8</v>
      </c>
      <c r="AC9" s="9"/>
    </row>
    <row r="10" spans="1:29" ht="15" customHeight="1" x14ac:dyDescent="0.25">
      <c r="A10" s="9"/>
      <c r="B10" s="9"/>
      <c r="C10" s="56" t="s">
        <v>34</v>
      </c>
      <c r="D10" s="24"/>
      <c r="E10" s="24" t="s">
        <v>35</v>
      </c>
      <c r="F10" s="24"/>
      <c r="G10" s="24"/>
      <c r="H10" s="24"/>
      <c r="I10" s="24"/>
      <c r="J10" s="229" t="s">
        <v>70</v>
      </c>
      <c r="K10" s="57">
        <v>100</v>
      </c>
      <c r="L10" s="7"/>
      <c r="M10" s="9"/>
      <c r="N10" s="8" t="s">
        <v>8</v>
      </c>
      <c r="AB10" s="8" t="s">
        <v>8</v>
      </c>
      <c r="AC10" s="9"/>
    </row>
    <row r="11" spans="1:29" ht="15" customHeight="1" x14ac:dyDescent="0.25">
      <c r="A11" s="9"/>
      <c r="B11" s="9"/>
      <c r="C11" s="56" t="s">
        <v>36</v>
      </c>
      <c r="D11" s="24"/>
      <c r="E11" s="24" t="s">
        <v>37</v>
      </c>
      <c r="F11" s="24"/>
      <c r="G11" s="24"/>
      <c r="H11" s="24"/>
      <c r="I11" s="24"/>
      <c r="J11" s="229" t="s">
        <v>70</v>
      </c>
      <c r="K11" s="57">
        <v>12</v>
      </c>
      <c r="L11" s="7"/>
      <c r="M11" s="9"/>
      <c r="N11" s="8" t="s">
        <v>8</v>
      </c>
      <c r="AB11" s="8" t="s">
        <v>8</v>
      </c>
      <c r="AC11" s="9"/>
    </row>
    <row r="12" spans="1:29" ht="15" customHeight="1" x14ac:dyDescent="0.25">
      <c r="A12" s="16"/>
      <c r="B12" s="9"/>
      <c r="C12" s="56" t="s">
        <v>38</v>
      </c>
      <c r="D12" s="24"/>
      <c r="E12" s="24" t="s">
        <v>39</v>
      </c>
      <c r="F12" s="24"/>
      <c r="G12" s="24"/>
      <c r="H12" s="24"/>
      <c r="I12" s="24"/>
      <c r="J12" s="229" t="s">
        <v>70</v>
      </c>
      <c r="K12" s="57">
        <v>14</v>
      </c>
      <c r="L12" s="7"/>
      <c r="M12" s="9"/>
      <c r="N12" s="8" t="s">
        <v>8</v>
      </c>
      <c r="O12" s="32" t="s">
        <v>20</v>
      </c>
      <c r="P12" s="18" t="s">
        <v>210</v>
      </c>
      <c r="Q12" s="18" t="s">
        <v>10</v>
      </c>
      <c r="R12" s="6" t="s">
        <v>317</v>
      </c>
      <c r="AB12" s="8" t="s">
        <v>8</v>
      </c>
      <c r="AC12" s="9"/>
    </row>
    <row r="13" spans="1:29" ht="15" customHeight="1" x14ac:dyDescent="0.25">
      <c r="A13" s="9"/>
      <c r="B13" s="9"/>
      <c r="C13" s="56" t="s">
        <v>40</v>
      </c>
      <c r="D13" s="24"/>
      <c r="E13" s="24" t="s">
        <v>41</v>
      </c>
      <c r="F13" s="24"/>
      <c r="G13" s="24"/>
      <c r="H13" s="24"/>
      <c r="I13" s="24"/>
      <c r="J13" s="229" t="s">
        <v>70</v>
      </c>
      <c r="K13" s="57">
        <v>17</v>
      </c>
      <c r="L13" s="7"/>
      <c r="M13" s="9"/>
      <c r="N13" s="8" t="s">
        <v>8</v>
      </c>
      <c r="Q13" s="233" t="s">
        <v>271</v>
      </c>
      <c r="R13" s="6" t="s">
        <v>318</v>
      </c>
      <c r="AB13" s="8" t="s">
        <v>8</v>
      </c>
      <c r="AC13" s="9"/>
    </row>
    <row r="14" spans="1:29" ht="15" customHeight="1" x14ac:dyDescent="0.25">
      <c r="A14" s="9"/>
      <c r="B14" s="9"/>
      <c r="C14" s="58" t="s">
        <v>42</v>
      </c>
      <c r="D14" s="26"/>
      <c r="E14" s="26" t="s">
        <v>43</v>
      </c>
      <c r="F14" s="26"/>
      <c r="G14" s="26"/>
      <c r="H14" s="26"/>
      <c r="I14" s="26"/>
      <c r="J14" s="230" t="s">
        <v>70</v>
      </c>
      <c r="K14" s="59">
        <v>16</v>
      </c>
      <c r="L14" s="7"/>
      <c r="M14" s="9"/>
      <c r="N14" s="8" t="s">
        <v>8</v>
      </c>
      <c r="Q14" s="233" t="s">
        <v>271</v>
      </c>
      <c r="R14" s="6" t="s">
        <v>319</v>
      </c>
      <c r="AB14" s="8" t="s">
        <v>8</v>
      </c>
      <c r="AC14" s="9"/>
    </row>
    <row r="15" spans="1:29" ht="15" customHeight="1" x14ac:dyDescent="0.25">
      <c r="C15" s="58" t="s">
        <v>44</v>
      </c>
      <c r="D15" s="60" t="s">
        <v>45</v>
      </c>
      <c r="E15" s="26"/>
      <c r="F15" s="26"/>
      <c r="G15" s="26"/>
      <c r="H15" s="26"/>
      <c r="I15" s="26"/>
      <c r="J15" s="96" t="s">
        <v>70</v>
      </c>
      <c r="K15" s="61">
        <v>159</v>
      </c>
      <c r="L15" s="7"/>
      <c r="M15" s="9"/>
      <c r="N15" s="8" t="s">
        <v>8</v>
      </c>
      <c r="AB15" s="8" t="s">
        <v>8</v>
      </c>
      <c r="AC15" s="9"/>
    </row>
    <row r="16" spans="1:29" ht="15" customHeight="1" x14ac:dyDescent="0.25">
      <c r="C16" s="53"/>
      <c r="D16" s="54" t="s">
        <v>46</v>
      </c>
      <c r="E16" s="19"/>
      <c r="F16" s="19"/>
      <c r="G16" s="19"/>
      <c r="H16" s="19"/>
      <c r="I16" s="19"/>
      <c r="J16" s="231"/>
      <c r="K16" s="62"/>
      <c r="L16" s="7"/>
      <c r="M16" s="9"/>
      <c r="N16" s="8" t="s">
        <v>8</v>
      </c>
      <c r="Q16" s="18" t="s">
        <v>10</v>
      </c>
      <c r="R16" s="7">
        <f>K15</f>
        <v>159</v>
      </c>
      <c r="AB16" s="8" t="s">
        <v>8</v>
      </c>
      <c r="AC16" s="9"/>
    </row>
    <row r="17" spans="3:29" ht="15" customHeight="1" x14ac:dyDescent="0.25">
      <c r="C17" s="56" t="s">
        <v>47</v>
      </c>
      <c r="D17" s="24"/>
      <c r="E17" s="24" t="s">
        <v>48</v>
      </c>
      <c r="F17" s="24"/>
      <c r="G17" s="24"/>
      <c r="H17" s="24"/>
      <c r="I17" s="24"/>
      <c r="J17" s="95" t="s">
        <v>70</v>
      </c>
      <c r="K17" s="63">
        <v>9300</v>
      </c>
      <c r="L17" s="7"/>
      <c r="M17" s="9"/>
      <c r="N17" s="8" t="s">
        <v>8</v>
      </c>
      <c r="Q17" s="233" t="s">
        <v>271</v>
      </c>
      <c r="R17" s="7">
        <f>K24</f>
        <v>15330</v>
      </c>
      <c r="AB17" s="8" t="s">
        <v>8</v>
      </c>
      <c r="AC17" s="9"/>
    </row>
    <row r="18" spans="3:29" ht="15" customHeight="1" x14ac:dyDescent="0.25">
      <c r="C18" s="56" t="s">
        <v>50</v>
      </c>
      <c r="D18" s="24"/>
      <c r="E18" s="24" t="s">
        <v>51</v>
      </c>
      <c r="F18" s="24"/>
      <c r="G18" s="24"/>
      <c r="H18" s="24"/>
      <c r="I18" s="24"/>
      <c r="J18" s="95" t="s">
        <v>70</v>
      </c>
      <c r="K18" s="63">
        <v>210</v>
      </c>
      <c r="L18" s="7"/>
      <c r="M18" s="9"/>
      <c r="N18" s="8" t="s">
        <v>8</v>
      </c>
      <c r="Q18" s="233" t="s">
        <v>271</v>
      </c>
      <c r="R18" s="7">
        <f>K25</f>
        <v>25</v>
      </c>
      <c r="AB18" s="8" t="s">
        <v>8</v>
      </c>
      <c r="AC18" s="9"/>
    </row>
    <row r="19" spans="3:29" ht="15" customHeight="1" x14ac:dyDescent="0.25">
      <c r="C19" s="58" t="s">
        <v>52</v>
      </c>
      <c r="D19" s="26"/>
      <c r="E19" s="26" t="s">
        <v>53</v>
      </c>
      <c r="F19" s="26"/>
      <c r="G19" s="26"/>
      <c r="H19" s="26"/>
      <c r="I19" s="26"/>
      <c r="J19" s="96" t="s">
        <v>70</v>
      </c>
      <c r="K19" s="61">
        <v>480</v>
      </c>
      <c r="L19" s="7"/>
      <c r="M19" s="9"/>
      <c r="N19" s="8" t="s">
        <v>8</v>
      </c>
      <c r="AB19" s="8" t="s">
        <v>8</v>
      </c>
      <c r="AC19" s="9"/>
    </row>
    <row r="20" spans="3:29" ht="15" customHeight="1" x14ac:dyDescent="0.25">
      <c r="C20" s="56" t="s">
        <v>54</v>
      </c>
      <c r="D20" s="24"/>
      <c r="E20" s="24" t="s">
        <v>55</v>
      </c>
      <c r="F20" s="24"/>
      <c r="G20" s="24"/>
      <c r="H20" s="24"/>
      <c r="I20" s="24"/>
      <c r="J20" s="95" t="s">
        <v>70</v>
      </c>
      <c r="K20" s="63">
        <v>220</v>
      </c>
      <c r="L20" s="7"/>
      <c r="M20" s="9"/>
      <c r="N20" s="8" t="s">
        <v>8</v>
      </c>
      <c r="Q20" s="18" t="s">
        <v>10</v>
      </c>
      <c r="R20" s="134">
        <f>SUM(R16:R18)</f>
        <v>15514</v>
      </c>
      <c r="AB20" s="8" t="s">
        <v>8</v>
      </c>
      <c r="AC20" s="9"/>
    </row>
    <row r="21" spans="3:29" ht="15" customHeight="1" x14ac:dyDescent="0.25">
      <c r="C21" s="56" t="s">
        <v>56</v>
      </c>
      <c r="D21" s="24"/>
      <c r="E21" s="24" t="s">
        <v>57</v>
      </c>
      <c r="F21" s="24"/>
      <c r="G21" s="24"/>
      <c r="H21" s="24"/>
      <c r="I21" s="24"/>
      <c r="J21" s="95" t="s">
        <v>70</v>
      </c>
      <c r="K21" s="63">
        <v>1600</v>
      </c>
      <c r="L21" s="7"/>
      <c r="M21" s="9"/>
      <c r="N21" s="8" t="s">
        <v>8</v>
      </c>
      <c r="AB21" s="8" t="s">
        <v>8</v>
      </c>
      <c r="AC21" s="9"/>
    </row>
    <row r="22" spans="3:29" ht="15" customHeight="1" x14ac:dyDescent="0.25">
      <c r="C22" s="56" t="s">
        <v>58</v>
      </c>
      <c r="D22" s="24"/>
      <c r="E22" s="24" t="s">
        <v>59</v>
      </c>
      <c r="F22" s="24"/>
      <c r="G22" s="24"/>
      <c r="H22" s="24"/>
      <c r="I22" s="24"/>
      <c r="J22" s="95" t="s">
        <v>70</v>
      </c>
      <c r="K22" s="63">
        <v>730</v>
      </c>
      <c r="L22" s="7"/>
      <c r="M22" s="9"/>
      <c r="N22" s="8" t="s">
        <v>8</v>
      </c>
      <c r="AB22" s="8" t="s">
        <v>8</v>
      </c>
      <c r="AC22" s="9"/>
    </row>
    <row r="23" spans="3:29" ht="15" customHeight="1" x14ac:dyDescent="0.25">
      <c r="C23" s="58" t="s">
        <v>60</v>
      </c>
      <c r="D23" s="26"/>
      <c r="E23" s="26" t="s">
        <v>61</v>
      </c>
      <c r="F23" s="26"/>
      <c r="G23" s="26"/>
      <c r="H23" s="26"/>
      <c r="I23" s="26"/>
      <c r="J23" s="96" t="s">
        <v>70</v>
      </c>
      <c r="K23" s="61">
        <v>2790</v>
      </c>
      <c r="L23" s="7"/>
      <c r="M23" s="9"/>
      <c r="N23" s="8" t="s">
        <v>8</v>
      </c>
      <c r="O23" s="234" t="s">
        <v>69</v>
      </c>
      <c r="P23" s="18" t="s">
        <v>314</v>
      </c>
      <c r="Q23" s="18" t="s">
        <v>10</v>
      </c>
      <c r="R23" s="18" t="s">
        <v>320</v>
      </c>
      <c r="S23" s="18" t="s">
        <v>17</v>
      </c>
      <c r="T23" s="18" t="s">
        <v>321</v>
      </c>
      <c r="AB23" s="8" t="s">
        <v>8</v>
      </c>
      <c r="AC23" s="9"/>
    </row>
    <row r="24" spans="3:29" ht="15" customHeight="1" x14ac:dyDescent="0.25">
      <c r="C24" s="56" t="s">
        <v>62</v>
      </c>
      <c r="D24" s="65" t="s">
        <v>63</v>
      </c>
      <c r="E24" s="24"/>
      <c r="F24" s="24"/>
      <c r="G24" s="24"/>
      <c r="H24" s="24"/>
      <c r="I24" s="24"/>
      <c r="J24" s="95" t="s">
        <v>70</v>
      </c>
      <c r="K24" s="63">
        <v>15330</v>
      </c>
      <c r="L24" s="7"/>
      <c r="M24" s="9"/>
      <c r="N24" s="8" t="s">
        <v>8</v>
      </c>
      <c r="Q24" s="18" t="s">
        <v>10</v>
      </c>
      <c r="R24" s="8">
        <f>H30</f>
        <v>2610</v>
      </c>
      <c r="S24" s="18" t="s">
        <v>17</v>
      </c>
      <c r="T24" s="8">
        <f>H34</f>
        <v>570</v>
      </c>
      <c r="AB24" s="8" t="s">
        <v>8</v>
      </c>
      <c r="AC24" s="9"/>
    </row>
    <row r="25" spans="3:29" ht="15" customHeight="1" x14ac:dyDescent="0.25">
      <c r="C25" s="53" t="s">
        <v>64</v>
      </c>
      <c r="D25" s="54" t="s">
        <v>65</v>
      </c>
      <c r="E25" s="19"/>
      <c r="F25" s="19"/>
      <c r="G25" s="19"/>
      <c r="H25" s="19"/>
      <c r="I25" s="19"/>
      <c r="J25" s="74" t="s">
        <v>70</v>
      </c>
      <c r="K25" s="66">
        <v>25</v>
      </c>
      <c r="L25" s="7"/>
      <c r="M25" s="9"/>
      <c r="N25" s="8" t="s">
        <v>8</v>
      </c>
      <c r="Q25" s="18" t="s">
        <v>10</v>
      </c>
      <c r="R25" s="87">
        <f>R24+T24</f>
        <v>3180</v>
      </c>
      <c r="AB25" s="8" t="s">
        <v>8</v>
      </c>
      <c r="AC25" s="9"/>
    </row>
    <row r="26" spans="3:29" ht="15" customHeight="1" x14ac:dyDescent="0.25">
      <c r="C26" s="58" t="s">
        <v>66</v>
      </c>
      <c r="D26" s="60" t="s">
        <v>67</v>
      </c>
      <c r="E26" s="26"/>
      <c r="F26" s="26"/>
      <c r="G26" s="26"/>
      <c r="H26" s="26"/>
      <c r="I26" s="26"/>
      <c r="J26" s="225" t="s">
        <v>16</v>
      </c>
      <c r="K26" s="225" t="s">
        <v>16</v>
      </c>
      <c r="L26" s="7"/>
      <c r="M26" s="9"/>
      <c r="N26" s="8" t="s">
        <v>8</v>
      </c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AB27" s="8" t="s">
        <v>8</v>
      </c>
      <c r="AC27" s="7"/>
    </row>
    <row r="28" spans="3:29" ht="15" customHeight="1" x14ac:dyDescent="0.25">
      <c r="C28" s="52"/>
      <c r="D28" s="7"/>
      <c r="E28" s="7"/>
      <c r="F28" s="7"/>
      <c r="G28" s="7"/>
      <c r="H28" s="226" t="s">
        <v>302</v>
      </c>
      <c r="I28" s="7"/>
      <c r="J28" s="7"/>
      <c r="K28" s="7"/>
      <c r="L28" s="7"/>
      <c r="M28" s="9"/>
      <c r="N28" s="8" t="s">
        <v>8</v>
      </c>
      <c r="AB28" s="8" t="s">
        <v>8</v>
      </c>
      <c r="AC28" s="7"/>
    </row>
    <row r="29" spans="3:29" ht="15" customHeight="1" x14ac:dyDescent="0.25">
      <c r="C29" s="52" t="s">
        <v>304</v>
      </c>
      <c r="D29" s="7"/>
      <c r="E29" s="7"/>
      <c r="F29" s="7"/>
      <c r="G29" s="7"/>
      <c r="H29" s="228" t="s">
        <v>76</v>
      </c>
      <c r="I29" s="70" t="s">
        <v>26</v>
      </c>
      <c r="J29" s="7"/>
      <c r="K29" s="7"/>
      <c r="L29" s="7"/>
      <c r="M29" s="9"/>
      <c r="N29" s="8" t="s">
        <v>8</v>
      </c>
      <c r="AB29" s="8" t="s">
        <v>8</v>
      </c>
      <c r="AC29" s="7"/>
    </row>
    <row r="30" spans="3:29" ht="15" customHeight="1" x14ac:dyDescent="0.25">
      <c r="C30" s="206">
        <v>999</v>
      </c>
      <c r="D30" s="15" t="s">
        <v>313</v>
      </c>
      <c r="E30" s="15"/>
      <c r="F30" s="31"/>
      <c r="G30" s="78"/>
      <c r="H30" s="36">
        <v>2610</v>
      </c>
      <c r="I30" s="86" t="s">
        <v>320</v>
      </c>
      <c r="J30" s="7"/>
      <c r="K30" s="7"/>
      <c r="L30" s="7"/>
      <c r="M30" s="9"/>
      <c r="N30" s="8" t="s">
        <v>8</v>
      </c>
      <c r="AB30" s="8" t="s">
        <v>8</v>
      </c>
      <c r="AC30" s="7"/>
    </row>
    <row r="31" spans="3:29" ht="15" customHeight="1" x14ac:dyDescent="0.25">
      <c r="C31" s="18"/>
      <c r="F31" s="18"/>
      <c r="I31" s="7"/>
      <c r="J31" s="8"/>
      <c r="K31" s="7"/>
      <c r="L31" s="7"/>
      <c r="M31" s="9"/>
      <c r="N31" s="8" t="s">
        <v>8</v>
      </c>
      <c r="AB31" s="8" t="s">
        <v>8</v>
      </c>
      <c r="AC31" s="7"/>
    </row>
    <row r="32" spans="3:29" ht="15" customHeight="1" x14ac:dyDescent="0.25">
      <c r="C32" s="52"/>
      <c r="D32" s="7"/>
      <c r="E32" s="7"/>
      <c r="F32" s="7"/>
      <c r="G32" s="7"/>
      <c r="H32" s="226" t="s">
        <v>302</v>
      </c>
      <c r="J32" s="88"/>
      <c r="K32" s="7"/>
      <c r="L32" s="7"/>
      <c r="M32" s="9"/>
      <c r="N32" s="8" t="s">
        <v>8</v>
      </c>
      <c r="AB32" s="8" t="s">
        <v>8</v>
      </c>
      <c r="AC32" s="7"/>
    </row>
    <row r="33" spans="1:29" ht="15" customHeight="1" x14ac:dyDescent="0.25">
      <c r="C33" s="52" t="s">
        <v>308</v>
      </c>
      <c r="D33" s="7"/>
      <c r="E33" s="7"/>
      <c r="F33" s="7"/>
      <c r="G33" s="7"/>
      <c r="H33" s="228" t="s">
        <v>76</v>
      </c>
      <c r="I33" s="70" t="s">
        <v>26</v>
      </c>
      <c r="J33" s="18"/>
      <c r="K33" s="7"/>
      <c r="L33" s="7"/>
      <c r="M33" s="9"/>
      <c r="N33" s="8" t="s">
        <v>8</v>
      </c>
      <c r="AB33" s="8" t="s">
        <v>8</v>
      </c>
      <c r="AC33" s="7"/>
    </row>
    <row r="34" spans="1:29" ht="15" customHeight="1" x14ac:dyDescent="0.25">
      <c r="A34" s="9"/>
      <c r="B34" s="9"/>
      <c r="C34" s="206">
        <v>39</v>
      </c>
      <c r="D34" s="15" t="s">
        <v>306</v>
      </c>
      <c r="E34" s="15"/>
      <c r="F34" s="31"/>
      <c r="G34" s="78"/>
      <c r="H34" s="36">
        <v>570</v>
      </c>
      <c r="I34" s="86" t="s">
        <v>321</v>
      </c>
      <c r="J34" s="18"/>
      <c r="K34" s="7"/>
      <c r="L34" s="7"/>
      <c r="M34" s="9"/>
      <c r="N34" s="8" t="s">
        <v>8</v>
      </c>
      <c r="AB34" s="8" t="s">
        <v>8</v>
      </c>
      <c r="AC34" s="7"/>
    </row>
    <row r="35" spans="1:29" ht="15" customHeight="1" x14ac:dyDescent="0.25">
      <c r="C35" s="18"/>
      <c r="F35" s="18"/>
      <c r="J35" s="18"/>
      <c r="K35" s="7"/>
      <c r="L35" s="7"/>
      <c r="N35" s="8" t="s">
        <v>8</v>
      </c>
      <c r="AB35" s="8" t="s">
        <v>8</v>
      </c>
      <c r="AC35" s="7"/>
    </row>
    <row r="36" spans="1:29" ht="15" customHeight="1" x14ac:dyDescent="0.25">
      <c r="C36" s="100" t="s">
        <v>309</v>
      </c>
      <c r="D36" s="6" t="s">
        <v>310</v>
      </c>
      <c r="E36" s="6" t="s">
        <v>312</v>
      </c>
      <c r="F36" s="18"/>
      <c r="J36" s="18"/>
      <c r="K36" s="7"/>
      <c r="L36" s="7"/>
      <c r="N36" s="8" t="s">
        <v>8</v>
      </c>
      <c r="AB36" s="8" t="s">
        <v>8</v>
      </c>
      <c r="AC36" s="7"/>
    </row>
    <row r="37" spans="1:29" ht="15" customHeight="1" x14ac:dyDescent="0.25">
      <c r="C37" s="18"/>
      <c r="D37" s="6" t="s">
        <v>311</v>
      </c>
      <c r="E37" s="7" t="s">
        <v>307</v>
      </c>
      <c r="F37" s="18"/>
      <c r="J37" s="18"/>
      <c r="K37" s="7"/>
      <c r="L37" s="7"/>
      <c r="N37" s="8" t="s">
        <v>8</v>
      </c>
      <c r="AB37" s="8" t="s">
        <v>8</v>
      </c>
      <c r="AC37" s="7"/>
    </row>
    <row r="38" spans="1:29" ht="15" customHeight="1" x14ac:dyDescent="0.25">
      <c r="C38" s="18"/>
      <c r="E38" s="52"/>
      <c r="F38" s="18"/>
      <c r="J38" s="18"/>
      <c r="K38" s="7"/>
      <c r="L38" s="7"/>
      <c r="N38" s="8" t="s">
        <v>8</v>
      </c>
      <c r="AB38" s="8" t="s">
        <v>8</v>
      </c>
      <c r="AC38" s="7"/>
    </row>
    <row r="39" spans="1:29" ht="15" customHeight="1" x14ac:dyDescent="0.25">
      <c r="K39" s="7"/>
      <c r="L39" s="7"/>
      <c r="N39" s="8" t="s">
        <v>8</v>
      </c>
      <c r="AB39" s="8" t="s">
        <v>8</v>
      </c>
      <c r="AC39" s="7"/>
    </row>
    <row r="40" spans="1:29" ht="15" customHeight="1" x14ac:dyDescent="0.25">
      <c r="N40" s="8" t="s">
        <v>8</v>
      </c>
      <c r="AB40" s="8" t="s">
        <v>8</v>
      </c>
      <c r="AC40" s="7"/>
    </row>
    <row r="41" spans="1:29" ht="15" customHeight="1" x14ac:dyDescent="0.25">
      <c r="N41" s="8" t="s">
        <v>8</v>
      </c>
      <c r="AB41" s="8" t="s">
        <v>8</v>
      </c>
      <c r="AC41" s="7"/>
    </row>
    <row r="42" spans="1:29" ht="15" customHeight="1" x14ac:dyDescent="0.25">
      <c r="N42" s="8" t="s">
        <v>8</v>
      </c>
      <c r="AB42" s="8" t="s">
        <v>8</v>
      </c>
      <c r="AC42" s="7"/>
    </row>
    <row r="43" spans="1:29" ht="15" customHeight="1" x14ac:dyDescent="0.25">
      <c r="N43" s="8" t="s">
        <v>8</v>
      </c>
      <c r="AB43" s="8" t="s">
        <v>8</v>
      </c>
      <c r="AC43" s="7"/>
    </row>
    <row r="44" spans="1:29" ht="15" customHeight="1" x14ac:dyDescent="0.25">
      <c r="N44" s="8" t="s">
        <v>8</v>
      </c>
      <c r="AB44" s="8" t="s">
        <v>8</v>
      </c>
      <c r="AC44" s="7"/>
    </row>
    <row r="45" spans="1:29" ht="15" customHeight="1" x14ac:dyDescent="0.25">
      <c r="N45" s="8" t="s">
        <v>8</v>
      </c>
      <c r="AB45" s="8" t="s">
        <v>8</v>
      </c>
      <c r="AC45" s="7"/>
    </row>
    <row r="46" spans="1:29" ht="15" customHeight="1" x14ac:dyDescent="0.25">
      <c r="N46" s="8" t="s">
        <v>8</v>
      </c>
      <c r="AB46" s="8" t="s">
        <v>8</v>
      </c>
    </row>
    <row r="47" spans="1:29" ht="15" customHeight="1" x14ac:dyDescent="0.25">
      <c r="N47" s="8" t="s">
        <v>8</v>
      </c>
      <c r="AB47" s="8" t="s">
        <v>8</v>
      </c>
    </row>
    <row r="48" spans="1:29" ht="15" customHeight="1" x14ac:dyDescent="0.25">
      <c r="N48" s="8" t="s">
        <v>8</v>
      </c>
      <c r="AB48" s="8" t="s">
        <v>8</v>
      </c>
    </row>
    <row r="49" spans="14:40" ht="15" customHeight="1" x14ac:dyDescent="0.25">
      <c r="N49" s="8" t="s">
        <v>8</v>
      </c>
      <c r="AB49" s="8" t="s">
        <v>8</v>
      </c>
    </row>
    <row r="50" spans="14:40" ht="15" customHeight="1" x14ac:dyDescent="0.25">
      <c r="N50" s="8" t="s">
        <v>8</v>
      </c>
      <c r="AB50" s="8" t="s">
        <v>8</v>
      </c>
    </row>
    <row r="51" spans="14:40" ht="15" customHeight="1" x14ac:dyDescent="0.25">
      <c r="N51" s="8" t="s">
        <v>8</v>
      </c>
      <c r="AB51" s="8" t="s">
        <v>8</v>
      </c>
    </row>
    <row r="52" spans="14:4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4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4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40" ht="15" customHeight="1" x14ac:dyDescent="0.25">
      <c r="AB55"/>
      <c r="AC55"/>
      <c r="AD55"/>
      <c r="AE55"/>
      <c r="AF55"/>
      <c r="AG55"/>
      <c r="AH55"/>
      <c r="AI55"/>
      <c r="AJ55"/>
      <c r="AK55"/>
      <c r="AL55"/>
      <c r="AM55"/>
      <c r="AN55"/>
    </row>
    <row r="56" spans="14:40" ht="15" customHeight="1" x14ac:dyDescent="0.25">
      <c r="AB56"/>
      <c r="AC56"/>
      <c r="AD56"/>
      <c r="AE56"/>
      <c r="AF56"/>
      <c r="AG56"/>
      <c r="AH56"/>
      <c r="AI56"/>
      <c r="AJ56"/>
      <c r="AK56"/>
      <c r="AL56"/>
      <c r="AM56"/>
      <c r="AN56"/>
    </row>
    <row r="57" spans="14:40" ht="15" customHeight="1" x14ac:dyDescent="0.25">
      <c r="AB57"/>
      <c r="AC57"/>
      <c r="AD57"/>
      <c r="AE57"/>
      <c r="AF57"/>
      <c r="AG57"/>
      <c r="AH57"/>
      <c r="AI57"/>
      <c r="AJ57"/>
      <c r="AK57"/>
      <c r="AL57"/>
      <c r="AM57"/>
      <c r="AN57"/>
    </row>
    <row r="58" spans="14:40" ht="15" customHeight="1" x14ac:dyDescent="0.25">
      <c r="AB58"/>
      <c r="AC58"/>
      <c r="AD58"/>
      <c r="AE58"/>
      <c r="AF58"/>
      <c r="AG58"/>
      <c r="AH58"/>
      <c r="AI58"/>
      <c r="AJ58"/>
      <c r="AK58"/>
      <c r="AL58"/>
      <c r="AM58"/>
      <c r="AN58"/>
    </row>
    <row r="59" spans="14:40" ht="15" customHeight="1" x14ac:dyDescent="0.25">
      <c r="AB59"/>
      <c r="AC59"/>
      <c r="AD59"/>
      <c r="AE59"/>
      <c r="AF59"/>
      <c r="AG59"/>
      <c r="AH59"/>
      <c r="AI59"/>
      <c r="AJ59"/>
      <c r="AK59"/>
      <c r="AL59"/>
      <c r="AM59"/>
      <c r="AN59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N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3" width="9.140625" style="6" customWidth="1"/>
    <col min="4" max="5" width="10.7109375" style="6" customWidth="1"/>
    <col min="6" max="8" width="11.7109375" style="6" customWidth="1"/>
    <col min="9" max="9" width="10.7109375" style="6" customWidth="1"/>
    <col min="10" max="13" width="9.140625" style="6" customWidth="1"/>
    <col min="14" max="25" width="9.140625" style="6"/>
    <col min="26" max="26" width="9.7109375" style="6" customWidth="1"/>
    <col min="27" max="16384" width="9.140625" style="6"/>
  </cols>
  <sheetData>
    <row r="1" spans="1:29" ht="15" customHeight="1" x14ac:dyDescent="0.25">
      <c r="A1" s="5" t="s">
        <v>3</v>
      </c>
      <c r="C1" t="s">
        <v>77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293</v>
      </c>
      <c r="N2" s="18" t="s">
        <v>8</v>
      </c>
      <c r="O2" s="90" t="s">
        <v>31</v>
      </c>
      <c r="P2" s="6" t="s">
        <v>296</v>
      </c>
      <c r="AB2" s="18" t="s">
        <v>8</v>
      </c>
    </row>
    <row r="3" spans="1:29" ht="15" customHeight="1" x14ac:dyDescent="0.25">
      <c r="A3" s="5" t="s">
        <v>5</v>
      </c>
      <c r="C3" s="6" t="s">
        <v>300</v>
      </c>
      <c r="N3" s="18" t="s">
        <v>8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O4" s="7"/>
      <c r="Q4" s="7"/>
      <c r="R4" s="7"/>
      <c r="S4" s="7"/>
      <c r="T4" s="7"/>
      <c r="U4" s="51" t="s">
        <v>71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294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26" t="s">
        <v>295</v>
      </c>
      <c r="Q5" s="26"/>
      <c r="R5" s="26"/>
      <c r="S5" s="26"/>
      <c r="T5" s="26"/>
      <c r="U5" s="26">
        <f>J14</f>
        <v>195</v>
      </c>
      <c r="Y5" s="7"/>
      <c r="Z5" s="7"/>
      <c r="AA5" s="7"/>
      <c r="AB5" s="8" t="s">
        <v>8</v>
      </c>
      <c r="AC5" s="9"/>
    </row>
    <row r="6" spans="1:29" ht="15" customHeight="1" x14ac:dyDescent="0.25">
      <c r="A6" s="5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 t="str">
        <f t="shared" ref="P6:P12" si="0">E16</f>
        <v>Common Shares</v>
      </c>
      <c r="Q6" s="7"/>
      <c r="R6" s="7"/>
      <c r="S6" s="7"/>
      <c r="T6" s="7"/>
      <c r="U6" s="7">
        <f t="shared" ref="U6:U12" si="1">J16</f>
        <v>9700</v>
      </c>
      <c r="Y6" s="7"/>
      <c r="Z6" s="7"/>
      <c r="AA6" s="7"/>
      <c r="AB6" s="8" t="s">
        <v>8</v>
      </c>
      <c r="AC6" s="9"/>
    </row>
    <row r="7" spans="1:29" ht="15" customHeight="1" x14ac:dyDescent="0.25">
      <c r="A7" s="5" t="s">
        <v>6</v>
      </c>
      <c r="B7" s="9"/>
      <c r="C7" s="52" t="s">
        <v>305</v>
      </c>
      <c r="D7" s="7"/>
      <c r="E7" s="7"/>
      <c r="F7" s="7"/>
      <c r="G7" s="7"/>
      <c r="H7" s="7"/>
      <c r="I7" s="7"/>
      <c r="J7" s="7"/>
      <c r="K7" s="7"/>
      <c r="L7" s="7"/>
      <c r="M7" s="7"/>
      <c r="N7" s="8" t="s">
        <v>8</v>
      </c>
      <c r="O7" s="7"/>
      <c r="P7" s="7" t="str">
        <f t="shared" si="0"/>
        <v>Preferred Shares</v>
      </c>
      <c r="Q7" s="7"/>
      <c r="R7" s="7"/>
      <c r="S7" s="7"/>
      <c r="T7" s="7"/>
      <c r="U7" s="7">
        <f t="shared" si="1"/>
        <v>240</v>
      </c>
      <c r="Y7" s="7"/>
      <c r="Z7" s="7"/>
      <c r="AA7" s="7"/>
      <c r="AB7" s="8" t="s">
        <v>8</v>
      </c>
      <c r="AC7" s="9"/>
    </row>
    <row r="8" spans="1:29" ht="15" customHeight="1" x14ac:dyDescent="0.25">
      <c r="A8" s="9"/>
      <c r="B8" s="9"/>
      <c r="C8" s="53" t="s">
        <v>32</v>
      </c>
      <c r="D8" s="54" t="s">
        <v>33</v>
      </c>
      <c r="E8" s="19"/>
      <c r="F8" s="19"/>
      <c r="G8" s="19"/>
      <c r="H8" s="19"/>
      <c r="I8" s="19"/>
      <c r="J8" s="55"/>
      <c r="K8" s="7"/>
      <c r="L8" s="7"/>
      <c r="M8" s="7"/>
      <c r="N8" s="8" t="s">
        <v>8</v>
      </c>
      <c r="O8" s="7"/>
      <c r="P8" s="7" t="str">
        <f t="shared" si="0"/>
        <v>Contributed Surplus</v>
      </c>
      <c r="Q8" s="7"/>
      <c r="R8" s="7"/>
      <c r="S8" s="7"/>
      <c r="T8" s="7"/>
      <c r="U8" s="7">
        <f t="shared" si="1"/>
        <v>500</v>
      </c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56" t="s">
        <v>34</v>
      </c>
      <c r="D9" s="24"/>
      <c r="E9" s="24" t="s">
        <v>35</v>
      </c>
      <c r="F9" s="24"/>
      <c r="G9" s="24"/>
      <c r="H9" s="24"/>
      <c r="I9" s="24"/>
      <c r="J9" s="57">
        <v>120</v>
      </c>
      <c r="K9" s="7"/>
      <c r="L9" s="7"/>
      <c r="M9" s="7"/>
      <c r="N9" s="8" t="s">
        <v>8</v>
      </c>
      <c r="O9" s="7"/>
      <c r="P9" s="7" t="str">
        <f t="shared" si="0"/>
        <v xml:space="preserve">Other Capital </v>
      </c>
      <c r="Q9" s="7"/>
      <c r="R9" s="7"/>
      <c r="S9" s="7"/>
      <c r="T9" s="7"/>
      <c r="U9" s="7">
        <f t="shared" si="1"/>
        <v>230</v>
      </c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56" t="s">
        <v>36</v>
      </c>
      <c r="D10" s="24"/>
      <c r="E10" s="24" t="s">
        <v>37</v>
      </c>
      <c r="F10" s="24"/>
      <c r="G10" s="24"/>
      <c r="H10" s="24"/>
      <c r="I10" s="24"/>
      <c r="J10" s="57">
        <v>17</v>
      </c>
      <c r="K10" s="7"/>
      <c r="L10" s="7"/>
      <c r="M10" s="7"/>
      <c r="N10" s="8" t="s">
        <v>8</v>
      </c>
      <c r="O10" s="7"/>
      <c r="P10" s="7" t="str">
        <f t="shared" si="0"/>
        <v>Retained Earnings</v>
      </c>
      <c r="Q10" s="7"/>
      <c r="R10" s="7"/>
      <c r="S10" s="7"/>
      <c r="T10" s="7"/>
      <c r="U10" s="7">
        <f t="shared" si="1"/>
        <v>2000</v>
      </c>
      <c r="Y10" s="7"/>
      <c r="Z10" s="7"/>
      <c r="AA10" s="7"/>
      <c r="AB10" s="8" t="s">
        <v>8</v>
      </c>
      <c r="AC10" s="9"/>
    </row>
    <row r="11" spans="1:29" ht="15" customHeight="1" x14ac:dyDescent="0.25">
      <c r="A11" s="16"/>
      <c r="B11" s="9"/>
      <c r="C11" s="56" t="s">
        <v>38</v>
      </c>
      <c r="D11" s="24"/>
      <c r="E11" s="24" t="s">
        <v>39</v>
      </c>
      <c r="F11" s="24"/>
      <c r="G11" s="24"/>
      <c r="H11" s="24"/>
      <c r="I11" s="24"/>
      <c r="J11" s="57">
        <v>20</v>
      </c>
      <c r="K11" s="7"/>
      <c r="L11" s="7"/>
      <c r="M11" s="7"/>
      <c r="N11" s="8" t="s">
        <v>8</v>
      </c>
      <c r="O11" s="7"/>
      <c r="P11" s="7" t="str">
        <f t="shared" si="0"/>
        <v>Nuclear and Other Reserves</v>
      </c>
      <c r="Q11" s="7"/>
      <c r="R11" s="7"/>
      <c r="S11" s="7"/>
      <c r="T11" s="7"/>
      <c r="U11" s="7">
        <f t="shared" si="1"/>
        <v>800</v>
      </c>
      <c r="Y11" s="7"/>
      <c r="Z11" s="7"/>
      <c r="AA11" s="7"/>
      <c r="AB11" s="8" t="s">
        <v>8</v>
      </c>
      <c r="AC11" s="9"/>
    </row>
    <row r="12" spans="1:29" ht="15" customHeight="1" x14ac:dyDescent="0.25">
      <c r="A12" s="9"/>
      <c r="B12" s="9"/>
      <c r="C12" s="56" t="s">
        <v>40</v>
      </c>
      <c r="D12" s="24"/>
      <c r="E12" s="24" t="s">
        <v>41</v>
      </c>
      <c r="F12" s="24"/>
      <c r="G12" s="24"/>
      <c r="H12" s="24"/>
      <c r="I12" s="24"/>
      <c r="J12" s="57">
        <v>18</v>
      </c>
      <c r="K12" s="7"/>
      <c r="L12" s="7"/>
      <c r="M12" s="9"/>
      <c r="N12" s="8" t="s">
        <v>8</v>
      </c>
      <c r="O12" s="7"/>
      <c r="P12" s="26" t="str">
        <f t="shared" si="0"/>
        <v>Accumulated Other Comprehensive Income (Loss)</v>
      </c>
      <c r="Q12" s="26"/>
      <c r="R12" s="26"/>
      <c r="S12" s="26"/>
      <c r="T12" s="26"/>
      <c r="U12" s="26">
        <f t="shared" si="1"/>
        <v>2910</v>
      </c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58" t="s">
        <v>42</v>
      </c>
      <c r="D13" s="26"/>
      <c r="E13" s="26" t="s">
        <v>43</v>
      </c>
      <c r="F13" s="26"/>
      <c r="G13" s="26"/>
      <c r="H13" s="26"/>
      <c r="I13" s="26"/>
      <c r="J13" s="59">
        <v>20</v>
      </c>
      <c r="K13" s="7"/>
      <c r="L13" s="7"/>
      <c r="M13" s="9"/>
      <c r="N13" s="8" t="s">
        <v>8</v>
      </c>
      <c r="O13" s="7"/>
      <c r="P13" s="7" t="str">
        <f>D24</f>
        <v>Non-controlling Interests</v>
      </c>
      <c r="Q13" s="7"/>
      <c r="R13" s="7"/>
      <c r="S13" s="7"/>
      <c r="T13" s="7"/>
      <c r="U13" s="7">
        <f>J24</f>
        <v>25</v>
      </c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58" t="s">
        <v>44</v>
      </c>
      <c r="D14" s="60" t="s">
        <v>45</v>
      </c>
      <c r="E14" s="26"/>
      <c r="F14" s="26"/>
      <c r="G14" s="26"/>
      <c r="H14" s="26"/>
      <c r="I14" s="26"/>
      <c r="J14" s="61">
        <v>195</v>
      </c>
      <c r="K14" s="7"/>
      <c r="L14" s="7"/>
      <c r="M14" s="9"/>
      <c r="N14" s="8" t="s">
        <v>8</v>
      </c>
      <c r="O14" s="7"/>
      <c r="P14" s="22"/>
      <c r="Q14" s="22"/>
      <c r="R14" s="22"/>
      <c r="S14" s="22"/>
      <c r="T14" s="64" t="s">
        <v>49</v>
      </c>
      <c r="U14" s="99">
        <f>SUM(U5:U13)</f>
        <v>16600</v>
      </c>
      <c r="V14" s="73" t="s">
        <v>297</v>
      </c>
      <c r="Y14" s="7"/>
      <c r="Z14" s="7"/>
      <c r="AA14" s="7"/>
      <c r="AB14" s="8" t="s">
        <v>8</v>
      </c>
      <c r="AC14" s="9"/>
    </row>
    <row r="15" spans="1:29" ht="15" customHeight="1" x14ac:dyDescent="0.25">
      <c r="C15" s="53"/>
      <c r="D15" s="54" t="s">
        <v>46</v>
      </c>
      <c r="E15" s="19"/>
      <c r="F15" s="19"/>
      <c r="G15" s="19"/>
      <c r="H15" s="19"/>
      <c r="I15" s="19"/>
      <c r="J15" s="62"/>
      <c r="K15" s="7"/>
      <c r="L15" s="7"/>
      <c r="M15" s="9"/>
      <c r="N15" s="8" t="s">
        <v>8</v>
      </c>
      <c r="O15" s="7"/>
      <c r="P15" s="7"/>
      <c r="Q15" s="7"/>
      <c r="R15" s="7"/>
      <c r="S15" s="7"/>
      <c r="T15" s="7"/>
      <c r="U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56" t="s">
        <v>47</v>
      </c>
      <c r="D16" s="24"/>
      <c r="E16" s="24" t="s">
        <v>48</v>
      </c>
      <c r="F16" s="24"/>
      <c r="G16" s="24"/>
      <c r="H16" s="24"/>
      <c r="I16" s="24"/>
      <c r="J16" s="63">
        <v>9700</v>
      </c>
      <c r="K16" s="7"/>
      <c r="L16" s="7"/>
      <c r="M16" s="9"/>
      <c r="N16" s="8" t="s">
        <v>8</v>
      </c>
      <c r="O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56" t="s">
        <v>50</v>
      </c>
      <c r="D17" s="24"/>
      <c r="E17" s="24" t="s">
        <v>51</v>
      </c>
      <c r="F17" s="24"/>
      <c r="G17" s="24"/>
      <c r="H17" s="24"/>
      <c r="I17" s="24"/>
      <c r="J17" s="63">
        <v>240</v>
      </c>
      <c r="K17" s="7"/>
      <c r="L17" s="7"/>
      <c r="M17" s="9"/>
      <c r="N17" s="8" t="s">
        <v>8</v>
      </c>
      <c r="Y17" s="7"/>
      <c r="Z17" s="7"/>
      <c r="AA17" s="7"/>
      <c r="AB17" s="8" t="s">
        <v>8</v>
      </c>
      <c r="AC17" s="9"/>
    </row>
    <row r="18" spans="3:29" ht="15" customHeight="1" x14ac:dyDescent="0.25">
      <c r="C18" s="58" t="s">
        <v>52</v>
      </c>
      <c r="D18" s="26"/>
      <c r="E18" s="26" t="s">
        <v>53</v>
      </c>
      <c r="F18" s="26"/>
      <c r="G18" s="26"/>
      <c r="H18" s="26"/>
      <c r="I18" s="26"/>
      <c r="J18" s="61">
        <v>500</v>
      </c>
      <c r="K18" s="7"/>
      <c r="L18" s="7"/>
      <c r="M18" s="9"/>
      <c r="N18" s="8" t="s">
        <v>8</v>
      </c>
      <c r="Y18" s="7"/>
      <c r="Z18" s="7"/>
      <c r="AA18" s="7"/>
      <c r="AB18" s="8" t="s">
        <v>8</v>
      </c>
      <c r="AC18" s="9"/>
    </row>
    <row r="19" spans="3:29" ht="15" customHeight="1" x14ac:dyDescent="0.25">
      <c r="C19" s="56" t="s">
        <v>54</v>
      </c>
      <c r="D19" s="24"/>
      <c r="E19" s="24" t="s">
        <v>55</v>
      </c>
      <c r="F19" s="24"/>
      <c r="G19" s="24"/>
      <c r="H19" s="24"/>
      <c r="I19" s="24"/>
      <c r="J19" s="63">
        <v>230</v>
      </c>
      <c r="K19" s="7"/>
      <c r="L19" s="7"/>
      <c r="M19" s="9"/>
      <c r="N19" s="8" t="s">
        <v>8</v>
      </c>
      <c r="Y19" s="7"/>
      <c r="Z19" s="7"/>
      <c r="AA19" s="7"/>
      <c r="AB19" s="8" t="s">
        <v>8</v>
      </c>
      <c r="AC19" s="9"/>
    </row>
    <row r="20" spans="3:29" ht="15" customHeight="1" x14ac:dyDescent="0.25">
      <c r="C20" s="56" t="s">
        <v>56</v>
      </c>
      <c r="D20" s="24"/>
      <c r="E20" s="24" t="s">
        <v>57</v>
      </c>
      <c r="F20" s="24"/>
      <c r="G20" s="24"/>
      <c r="H20" s="24"/>
      <c r="I20" s="24"/>
      <c r="J20" s="63">
        <v>2000</v>
      </c>
      <c r="K20" s="7"/>
      <c r="L20" s="7"/>
      <c r="M20" s="9"/>
      <c r="N20" s="8" t="s">
        <v>8</v>
      </c>
      <c r="Y20" s="7"/>
      <c r="Z20" s="7"/>
      <c r="AA20" s="7"/>
      <c r="AB20" s="8" t="s">
        <v>8</v>
      </c>
      <c r="AC20" s="9"/>
    </row>
    <row r="21" spans="3:29" ht="15" customHeight="1" x14ac:dyDescent="0.25">
      <c r="C21" s="56" t="s">
        <v>58</v>
      </c>
      <c r="D21" s="24"/>
      <c r="E21" s="24" t="s">
        <v>59</v>
      </c>
      <c r="F21" s="24"/>
      <c r="G21" s="24"/>
      <c r="H21" s="24"/>
      <c r="I21" s="24"/>
      <c r="J21" s="63">
        <v>800</v>
      </c>
      <c r="K21" s="7"/>
      <c r="L21" s="7"/>
      <c r="M21" s="9"/>
      <c r="N21" s="8" t="s">
        <v>8</v>
      </c>
      <c r="Y21" s="7"/>
      <c r="Z21" s="7"/>
      <c r="AA21" s="7"/>
      <c r="AB21" s="8" t="s">
        <v>8</v>
      </c>
      <c r="AC21" s="9"/>
    </row>
    <row r="22" spans="3:29" ht="15" customHeight="1" x14ac:dyDescent="0.25">
      <c r="C22" s="58" t="s">
        <v>60</v>
      </c>
      <c r="D22" s="26"/>
      <c r="E22" s="26" t="s">
        <v>61</v>
      </c>
      <c r="F22" s="26"/>
      <c r="G22" s="26"/>
      <c r="H22" s="26"/>
      <c r="I22" s="26"/>
      <c r="J22" s="61">
        <v>2910</v>
      </c>
      <c r="K22" s="7"/>
      <c r="L22" s="7"/>
      <c r="M22" s="9"/>
      <c r="N22" s="8" t="s">
        <v>8</v>
      </c>
      <c r="Y22" s="7"/>
      <c r="Z22" s="7"/>
      <c r="AA22" s="7"/>
      <c r="AB22" s="8" t="s">
        <v>8</v>
      </c>
      <c r="AC22" s="9"/>
    </row>
    <row r="23" spans="3:29" ht="15" customHeight="1" x14ac:dyDescent="0.25">
      <c r="C23" s="56" t="s">
        <v>62</v>
      </c>
      <c r="D23" s="65" t="s">
        <v>63</v>
      </c>
      <c r="E23" s="24"/>
      <c r="F23" s="24"/>
      <c r="G23" s="24"/>
      <c r="H23" s="24"/>
      <c r="I23" s="24"/>
      <c r="J23" s="63">
        <v>16380</v>
      </c>
      <c r="K23" s="7"/>
      <c r="L23" s="7"/>
      <c r="M23" s="9"/>
      <c r="N23" s="8" t="s">
        <v>8</v>
      </c>
      <c r="Y23" s="7"/>
      <c r="Z23" s="7"/>
      <c r="AA23" s="7"/>
      <c r="AB23" s="8" t="s">
        <v>8</v>
      </c>
      <c r="AC23" s="9"/>
    </row>
    <row r="24" spans="3:29" ht="15" customHeight="1" x14ac:dyDescent="0.25">
      <c r="C24" s="53" t="s">
        <v>64</v>
      </c>
      <c r="D24" s="54" t="s">
        <v>65</v>
      </c>
      <c r="E24" s="19"/>
      <c r="F24" s="19"/>
      <c r="G24" s="19"/>
      <c r="H24" s="19"/>
      <c r="I24" s="19"/>
      <c r="J24" s="66">
        <v>25</v>
      </c>
      <c r="K24" s="7"/>
      <c r="L24" s="7"/>
      <c r="M24" s="9"/>
      <c r="N24" s="8" t="s">
        <v>8</v>
      </c>
      <c r="Y24" s="7"/>
      <c r="Z24" s="7"/>
      <c r="AA24" s="7"/>
      <c r="AB24" s="8" t="s">
        <v>8</v>
      </c>
      <c r="AC24" s="9"/>
    </row>
    <row r="25" spans="3:29" ht="15" customHeight="1" x14ac:dyDescent="0.25">
      <c r="C25" s="58" t="s">
        <v>66</v>
      </c>
      <c r="D25" s="60" t="s">
        <v>67</v>
      </c>
      <c r="E25" s="26"/>
      <c r="F25" s="26"/>
      <c r="G25" s="26"/>
      <c r="H25" s="26"/>
      <c r="I25" s="26"/>
      <c r="J25" s="225" t="s">
        <v>16</v>
      </c>
      <c r="K25" s="7"/>
      <c r="L25" s="7"/>
      <c r="M25" s="9"/>
      <c r="N25" s="8" t="s">
        <v>8</v>
      </c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7"/>
      <c r="D39" s="7"/>
      <c r="E39" s="7"/>
      <c r="F39" s="7"/>
      <c r="G39" s="7"/>
      <c r="H39" s="7"/>
      <c r="I39" s="7"/>
      <c r="J39" s="7"/>
      <c r="K39" s="7"/>
      <c r="L39" s="7"/>
      <c r="M39" s="9"/>
      <c r="N39" s="8" t="s">
        <v>8</v>
      </c>
      <c r="Y39" s="7"/>
      <c r="Z39" s="7"/>
      <c r="AA39" s="7"/>
      <c r="AB39" s="8" t="s">
        <v>8</v>
      </c>
      <c r="AC39" s="7"/>
    </row>
    <row r="40" spans="1:29" ht="15" customHeight="1" x14ac:dyDescent="0.25">
      <c r="C40" s="7"/>
      <c r="D40" s="7"/>
      <c r="E40" s="7"/>
      <c r="F40" s="7"/>
      <c r="G40" s="7"/>
      <c r="H40" s="7"/>
      <c r="I40" s="7"/>
      <c r="J40" s="7"/>
      <c r="K40" s="7"/>
      <c r="L40" s="7"/>
      <c r="N40" s="8" t="s">
        <v>8</v>
      </c>
      <c r="Y40" s="7"/>
      <c r="Z40" s="7"/>
      <c r="AA40" s="7"/>
      <c r="AB40" s="8" t="s">
        <v>8</v>
      </c>
      <c r="AC40" s="7"/>
    </row>
    <row r="41" spans="1:29" ht="15" customHeight="1" x14ac:dyDescent="0.25">
      <c r="C41" s="7"/>
      <c r="D41" s="7"/>
      <c r="E41" s="7"/>
      <c r="F41" s="7"/>
      <c r="G41" s="7"/>
      <c r="H41" s="7"/>
      <c r="I41" s="7"/>
      <c r="J41" s="7"/>
      <c r="K41" s="7"/>
      <c r="L41" s="7"/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4:4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4:4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4:4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4:4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4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4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4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4:4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4:4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4:4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4:4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4:40" ht="15" customHeight="1" x14ac:dyDescent="0.25"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4:4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4:4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4:4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4:4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conditionalFormatting sqref="Q28">
    <cfRule type="cellIs" dxfId="1" priority="1" operator="equal">
      <formula>"does not"</formula>
    </cfRule>
    <cfRule type="cellIs" dxfId="0" priority="2" operator="equal">
      <formula>"does"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77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78</v>
      </c>
      <c r="N2" s="8" t="s">
        <v>8</v>
      </c>
      <c r="O2" s="117" t="s">
        <v>149</v>
      </c>
      <c r="P2" s="117"/>
      <c r="Q2" s="117"/>
      <c r="R2" s="117"/>
      <c r="S2" s="117"/>
      <c r="AB2" s="18" t="s">
        <v>8</v>
      </c>
    </row>
    <row r="3" spans="1:29" ht="15" customHeight="1" x14ac:dyDescent="0.25">
      <c r="A3" s="5" t="s">
        <v>5</v>
      </c>
      <c r="C3" s="6" t="s">
        <v>150</v>
      </c>
      <c r="N3" s="8" t="s">
        <v>8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O4" s="72" t="s">
        <v>19</v>
      </c>
      <c r="P4" s="79" t="s">
        <v>109</v>
      </c>
      <c r="Q4" s="79"/>
      <c r="R4" s="79"/>
      <c r="S4" s="89" t="s">
        <v>24</v>
      </c>
      <c r="T4" s="6" t="s">
        <v>144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101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115" t="s">
        <v>10</v>
      </c>
      <c r="Q6" s="81" t="s">
        <v>130</v>
      </c>
      <c r="R6" s="81"/>
      <c r="S6" s="81"/>
      <c r="T6" s="82"/>
      <c r="U6" s="38" t="s">
        <v>75</v>
      </c>
      <c r="V6" s="115" t="s">
        <v>10</v>
      </c>
      <c r="W6" s="40">
        <f t="shared" ref="W6:W11" si="0">K24</f>
        <v>28680</v>
      </c>
      <c r="X6" s="38" t="s">
        <v>75</v>
      </c>
      <c r="Y6" s="116" t="s">
        <v>10</v>
      </c>
      <c r="Z6" s="97">
        <f>SUM(W6:W9)-SUM(W10:W12)</f>
        <v>50980</v>
      </c>
      <c r="AA6" s="7"/>
      <c r="AB6" s="8" t="s">
        <v>8</v>
      </c>
      <c r="AC6" s="9"/>
    </row>
    <row r="7" spans="1:29" ht="15" customHeight="1" x14ac:dyDescent="0.25">
      <c r="A7" s="16"/>
      <c r="C7" s="94" t="s">
        <v>102</v>
      </c>
      <c r="D7" s="94" t="s">
        <v>103</v>
      </c>
      <c r="E7" s="54" t="s">
        <v>104</v>
      </c>
      <c r="F7" s="54"/>
      <c r="G7" s="91"/>
      <c r="H7" s="7"/>
      <c r="I7" s="7"/>
      <c r="J7" s="7"/>
      <c r="K7" s="7"/>
      <c r="L7" s="7"/>
      <c r="M7" s="9"/>
      <c r="N7" s="8" t="s">
        <v>8</v>
      </c>
      <c r="O7" s="7"/>
      <c r="P7" s="41" t="s">
        <v>30</v>
      </c>
      <c r="Q7" s="24" t="s">
        <v>131</v>
      </c>
      <c r="R7" s="24"/>
      <c r="S7" s="24"/>
      <c r="T7" s="39"/>
      <c r="U7" s="7"/>
      <c r="V7" s="41" t="s">
        <v>30</v>
      </c>
      <c r="W7" s="39">
        <f t="shared" si="0"/>
        <v>12300</v>
      </c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72" t="s">
        <v>18</v>
      </c>
      <c r="C8" s="103" t="s">
        <v>105</v>
      </c>
      <c r="D8" s="104" t="s">
        <v>106</v>
      </c>
      <c r="E8" s="105" t="s">
        <v>107</v>
      </c>
      <c r="F8" s="22"/>
      <c r="G8" s="82"/>
      <c r="H8" s="7"/>
      <c r="I8" s="7"/>
      <c r="J8" s="7"/>
      <c r="K8" s="7"/>
      <c r="L8" s="7"/>
      <c r="M8" s="9"/>
      <c r="N8" s="8" t="s">
        <v>8</v>
      </c>
      <c r="O8" s="7"/>
      <c r="P8" s="41" t="s">
        <v>30</v>
      </c>
      <c r="Q8" s="24" t="s">
        <v>133</v>
      </c>
      <c r="R8" s="24"/>
      <c r="S8" s="24"/>
      <c r="T8" s="39"/>
      <c r="U8" s="7"/>
      <c r="V8" s="41" t="s">
        <v>30</v>
      </c>
      <c r="W8" s="39">
        <f t="shared" si="0"/>
        <v>3750</v>
      </c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72" t="s">
        <v>19</v>
      </c>
      <c r="C9" s="106" t="s">
        <v>108</v>
      </c>
      <c r="D9" s="107" t="s">
        <v>38</v>
      </c>
      <c r="E9" s="24" t="s">
        <v>109</v>
      </c>
      <c r="F9" s="24"/>
      <c r="G9" s="39"/>
      <c r="H9" s="7"/>
      <c r="I9" s="7"/>
      <c r="J9" s="7"/>
      <c r="K9" s="7"/>
      <c r="L9" s="7"/>
      <c r="M9" s="9"/>
      <c r="N9" s="8" t="s">
        <v>8</v>
      </c>
      <c r="O9" s="7"/>
      <c r="P9" s="41" t="s">
        <v>30</v>
      </c>
      <c r="Q9" s="24" t="s">
        <v>135</v>
      </c>
      <c r="R9" s="24"/>
      <c r="S9" s="24"/>
      <c r="T9" s="39"/>
      <c r="U9" s="7"/>
      <c r="V9" s="41" t="s">
        <v>30</v>
      </c>
      <c r="W9" s="39">
        <f t="shared" si="0"/>
        <v>8160</v>
      </c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72" t="s">
        <v>110</v>
      </c>
      <c r="C10" s="108" t="s">
        <v>108</v>
      </c>
      <c r="D10" s="109" t="s">
        <v>44</v>
      </c>
      <c r="E10" s="26" t="s">
        <v>111</v>
      </c>
      <c r="F10" s="26"/>
      <c r="G10" s="29"/>
      <c r="H10" s="7"/>
      <c r="I10" s="7"/>
      <c r="J10" s="7"/>
      <c r="K10" s="7"/>
      <c r="L10" s="7"/>
      <c r="M10" s="9"/>
      <c r="N10" s="8" t="s">
        <v>8</v>
      </c>
      <c r="O10" s="7"/>
      <c r="P10" s="41" t="s">
        <v>27</v>
      </c>
      <c r="Q10" s="24" t="s">
        <v>136</v>
      </c>
      <c r="R10" s="24"/>
      <c r="S10" s="24"/>
      <c r="T10" s="39"/>
      <c r="U10" s="7"/>
      <c r="V10" s="41" t="s">
        <v>27</v>
      </c>
      <c r="W10" s="39">
        <f t="shared" si="0"/>
        <v>700</v>
      </c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7"/>
      <c r="D11" s="7"/>
      <c r="E11" s="7"/>
      <c r="F11" s="7"/>
      <c r="G11" s="7"/>
      <c r="H11" s="7"/>
      <c r="I11" s="7"/>
      <c r="J11" s="7"/>
      <c r="K11" s="7"/>
      <c r="L11" s="7"/>
      <c r="M11" s="9"/>
      <c r="N11" s="8" t="s">
        <v>8</v>
      </c>
      <c r="O11" s="7"/>
      <c r="P11" s="43" t="s">
        <v>27</v>
      </c>
      <c r="Q11" s="26" t="s">
        <v>137</v>
      </c>
      <c r="R11" s="26"/>
      <c r="S11" s="26"/>
      <c r="T11" s="29"/>
      <c r="U11" s="7"/>
      <c r="V11" s="43" t="s">
        <v>27</v>
      </c>
      <c r="W11" s="29">
        <f t="shared" si="0"/>
        <v>1210</v>
      </c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9"/>
      <c r="N12" s="8" t="s">
        <v>8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16" t="s">
        <v>6</v>
      </c>
      <c r="B13" s="9"/>
      <c r="C13" s="16" t="s">
        <v>112</v>
      </c>
      <c r="D13" s="7"/>
      <c r="E13" s="7"/>
      <c r="F13" s="7"/>
      <c r="G13" s="7"/>
      <c r="H13" s="7"/>
      <c r="I13" s="7"/>
      <c r="J13" s="7"/>
      <c r="K13" s="9"/>
      <c r="L13" s="9"/>
      <c r="M13" s="9"/>
      <c r="N13" s="8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94" t="s">
        <v>102</v>
      </c>
      <c r="D14" s="93" t="s">
        <v>103</v>
      </c>
      <c r="E14" s="54" t="s">
        <v>104</v>
      </c>
      <c r="F14" s="54"/>
      <c r="G14" s="54"/>
      <c r="H14" s="54"/>
      <c r="I14" s="54"/>
      <c r="J14" s="91"/>
      <c r="K14" s="92" t="s">
        <v>113</v>
      </c>
      <c r="L14" s="93" t="s">
        <v>114</v>
      </c>
      <c r="M14" s="9"/>
      <c r="N14" s="8" t="s">
        <v>8</v>
      </c>
      <c r="O14" s="72" t="s">
        <v>110</v>
      </c>
      <c r="P14" s="80" t="s">
        <v>111</v>
      </c>
      <c r="Q14" s="80"/>
      <c r="R14" s="80"/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103" t="s">
        <v>105</v>
      </c>
      <c r="D15" s="104" t="s">
        <v>115</v>
      </c>
      <c r="E15" s="105" t="s">
        <v>116</v>
      </c>
      <c r="F15" s="22"/>
      <c r="G15" s="81"/>
      <c r="H15" s="81"/>
      <c r="I15" s="81"/>
      <c r="J15" s="82"/>
      <c r="K15" s="42">
        <v>77000</v>
      </c>
      <c r="L15" s="110" t="s">
        <v>117</v>
      </c>
      <c r="M15" s="9"/>
      <c r="N15" s="8" t="s">
        <v>8</v>
      </c>
      <c r="O15" s="7"/>
      <c r="P15" s="35" t="s">
        <v>10</v>
      </c>
      <c r="Q15" s="7" t="s">
        <v>109</v>
      </c>
      <c r="R15" s="7"/>
      <c r="S15" s="7"/>
      <c r="T15" s="8" t="s">
        <v>11</v>
      </c>
      <c r="U15" s="7" t="s">
        <v>138</v>
      </c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106" t="s">
        <v>105</v>
      </c>
      <c r="D16" s="107" t="s">
        <v>118</v>
      </c>
      <c r="E16" s="24" t="s">
        <v>119</v>
      </c>
      <c r="F16" s="24"/>
      <c r="G16" s="24"/>
      <c r="H16" s="24"/>
      <c r="I16" s="24"/>
      <c r="J16" s="39"/>
      <c r="K16" s="111" t="s">
        <v>16</v>
      </c>
      <c r="L16" s="112" t="s">
        <v>120</v>
      </c>
      <c r="M16" s="9"/>
      <c r="N16" s="8" t="s">
        <v>8</v>
      </c>
      <c r="O16" s="7"/>
      <c r="P16" s="35" t="s">
        <v>10</v>
      </c>
      <c r="Q16" s="7">
        <f>Z6</f>
        <v>50980</v>
      </c>
      <c r="R16" s="7"/>
      <c r="S16" s="7"/>
      <c r="T16" s="8" t="s">
        <v>11</v>
      </c>
      <c r="U16" s="30">
        <f>K30</f>
        <v>1870</v>
      </c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58" t="s">
        <v>105</v>
      </c>
      <c r="D17" s="109" t="s">
        <v>38</v>
      </c>
      <c r="E17" s="26" t="s">
        <v>121</v>
      </c>
      <c r="F17" s="26"/>
      <c r="G17" s="26"/>
      <c r="H17" s="26"/>
      <c r="I17" s="26"/>
      <c r="J17" s="29"/>
      <c r="K17" s="28">
        <v>10570</v>
      </c>
      <c r="L17" s="113" t="s">
        <v>122</v>
      </c>
      <c r="M17" s="9"/>
      <c r="N17" s="8" t="s">
        <v>8</v>
      </c>
      <c r="O17" s="7"/>
      <c r="P17" s="35" t="s">
        <v>10</v>
      </c>
      <c r="Q17" s="80">
        <f>Q16-U16</f>
        <v>49110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56" t="s">
        <v>105</v>
      </c>
      <c r="D18" s="107" t="s">
        <v>42</v>
      </c>
      <c r="E18" s="24" t="s">
        <v>123</v>
      </c>
      <c r="F18" s="24"/>
      <c r="G18" s="24"/>
      <c r="H18" s="24"/>
      <c r="I18" s="24"/>
      <c r="J18" s="39"/>
      <c r="K18" s="27">
        <v>10490</v>
      </c>
      <c r="L18" s="107" t="s">
        <v>124</v>
      </c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56" t="s">
        <v>105</v>
      </c>
      <c r="D19" s="107" t="s">
        <v>125</v>
      </c>
      <c r="E19" s="24" t="s">
        <v>126</v>
      </c>
      <c r="F19" s="24"/>
      <c r="G19" s="24"/>
      <c r="H19" s="24"/>
      <c r="I19" s="24"/>
      <c r="J19" s="39"/>
      <c r="K19" s="27">
        <v>3660</v>
      </c>
      <c r="L19" s="110" t="s">
        <v>124</v>
      </c>
      <c r="M19" s="9"/>
      <c r="N19" s="8" t="s">
        <v>8</v>
      </c>
      <c r="O19" s="7"/>
      <c r="P19" s="7" t="s">
        <v>145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58" t="s">
        <v>105</v>
      </c>
      <c r="D20" s="109" t="s">
        <v>50</v>
      </c>
      <c r="E20" s="26" t="s">
        <v>127</v>
      </c>
      <c r="F20" s="26"/>
      <c r="G20" s="26"/>
      <c r="H20" s="26"/>
      <c r="I20" s="26"/>
      <c r="J20" s="29"/>
      <c r="K20" s="28">
        <v>5920</v>
      </c>
      <c r="L20" s="113" t="s">
        <v>124</v>
      </c>
      <c r="M20" s="9"/>
      <c r="N20" s="8" t="s">
        <v>8</v>
      </c>
      <c r="P20" s="45" t="s">
        <v>146</v>
      </c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7"/>
      <c r="D21" s="7"/>
      <c r="E21" s="7"/>
      <c r="F21" s="7"/>
      <c r="G21" s="7"/>
      <c r="H21" s="7"/>
      <c r="I21" s="7"/>
      <c r="J21" s="7"/>
      <c r="K21" s="7"/>
      <c r="L21" s="7"/>
      <c r="M21" s="9"/>
      <c r="N21" s="8" t="s">
        <v>8</v>
      </c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16" t="s">
        <v>128</v>
      </c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O22" s="7"/>
      <c r="P22" s="35" t="s">
        <v>75</v>
      </c>
      <c r="Q22" s="8" t="s">
        <v>120</v>
      </c>
      <c r="R22" s="8" t="s">
        <v>10</v>
      </c>
      <c r="S22" s="8" t="s">
        <v>147</v>
      </c>
      <c r="T22" s="8" t="s">
        <v>10</v>
      </c>
      <c r="U22" s="70">
        <f>Q17</f>
        <v>49110</v>
      </c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94" t="s">
        <v>102</v>
      </c>
      <c r="D23" s="93" t="s">
        <v>103</v>
      </c>
      <c r="E23" s="54" t="s">
        <v>104</v>
      </c>
      <c r="F23" s="54"/>
      <c r="G23" s="54"/>
      <c r="H23" s="54"/>
      <c r="I23" s="54"/>
      <c r="J23" s="91"/>
      <c r="K23" s="92" t="s">
        <v>113</v>
      </c>
      <c r="L23" s="93" t="s">
        <v>114</v>
      </c>
      <c r="M23" s="9"/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114" t="s">
        <v>108</v>
      </c>
      <c r="D24" s="104" t="s">
        <v>129</v>
      </c>
      <c r="E24" s="22" t="s">
        <v>130</v>
      </c>
      <c r="F24" s="22"/>
      <c r="G24" s="22"/>
      <c r="H24" s="22"/>
      <c r="I24" s="22"/>
      <c r="J24" s="40"/>
      <c r="K24" s="42">
        <v>28680</v>
      </c>
      <c r="L24" s="104" t="s">
        <v>124</v>
      </c>
      <c r="M24" s="9"/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106" t="s">
        <v>108</v>
      </c>
      <c r="D25" s="107" t="s">
        <v>115</v>
      </c>
      <c r="E25" s="24" t="s">
        <v>131</v>
      </c>
      <c r="F25" s="24"/>
      <c r="G25" s="24"/>
      <c r="H25" s="24"/>
      <c r="I25" s="24"/>
      <c r="J25" s="39"/>
      <c r="K25" s="27">
        <v>12300</v>
      </c>
      <c r="L25" s="110" t="s">
        <v>124</v>
      </c>
      <c r="M25" s="9"/>
      <c r="N25" s="8" t="s">
        <v>8</v>
      </c>
      <c r="O25" s="72" t="s">
        <v>18</v>
      </c>
      <c r="P25" s="46" t="s">
        <v>107</v>
      </c>
      <c r="Q25" s="46"/>
      <c r="R25" s="46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56" t="s">
        <v>108</v>
      </c>
      <c r="D26" s="107" t="s">
        <v>132</v>
      </c>
      <c r="E26" s="24" t="s">
        <v>133</v>
      </c>
      <c r="F26" s="24"/>
      <c r="G26" s="24"/>
      <c r="H26" s="24"/>
      <c r="I26" s="24"/>
      <c r="J26" s="39"/>
      <c r="K26" s="27">
        <v>3750</v>
      </c>
      <c r="L26" s="110" t="s">
        <v>124</v>
      </c>
      <c r="M26" s="9"/>
      <c r="N26" s="8" t="s">
        <v>8</v>
      </c>
      <c r="O26" s="7"/>
      <c r="P26" s="35" t="s">
        <v>10</v>
      </c>
      <c r="Q26" s="8" t="s">
        <v>117</v>
      </c>
      <c r="R26" s="8" t="s">
        <v>17</v>
      </c>
      <c r="S26" s="8" t="s">
        <v>120</v>
      </c>
      <c r="T26" s="8" t="s">
        <v>17</v>
      </c>
      <c r="U26" s="8" t="s">
        <v>122</v>
      </c>
      <c r="V26" s="8" t="s">
        <v>11</v>
      </c>
      <c r="W26" s="8" t="s">
        <v>148</v>
      </c>
      <c r="X26" s="8" t="s">
        <v>17</v>
      </c>
      <c r="Y26" s="7" t="s">
        <v>127</v>
      </c>
      <c r="Z26" s="7"/>
      <c r="AA26" s="7"/>
      <c r="AB26" s="8" t="s">
        <v>8</v>
      </c>
      <c r="AC26" s="7"/>
    </row>
    <row r="27" spans="3:29" ht="15" customHeight="1" x14ac:dyDescent="0.25">
      <c r="C27" s="58" t="s">
        <v>108</v>
      </c>
      <c r="D27" s="109" t="s">
        <v>134</v>
      </c>
      <c r="E27" s="26" t="s">
        <v>135</v>
      </c>
      <c r="F27" s="26"/>
      <c r="G27" s="26"/>
      <c r="H27" s="26"/>
      <c r="I27" s="26"/>
      <c r="J27" s="29"/>
      <c r="K27" s="28">
        <v>8160</v>
      </c>
      <c r="L27" s="113" t="s">
        <v>124</v>
      </c>
      <c r="M27" s="9"/>
      <c r="N27" s="8" t="s">
        <v>8</v>
      </c>
      <c r="P27" s="35" t="s">
        <v>10</v>
      </c>
      <c r="Q27" s="8">
        <f>K15</f>
        <v>77000</v>
      </c>
      <c r="R27" s="8" t="s">
        <v>17</v>
      </c>
      <c r="S27" s="8">
        <f>U22</f>
        <v>49110</v>
      </c>
      <c r="T27" s="8" t="s">
        <v>17</v>
      </c>
      <c r="U27" s="8">
        <f>K17</f>
        <v>10570</v>
      </c>
      <c r="V27" s="8" t="s">
        <v>11</v>
      </c>
      <c r="W27" s="8">
        <f>SUM(K18,K19)</f>
        <v>14150</v>
      </c>
      <c r="X27" s="8" t="s">
        <v>17</v>
      </c>
      <c r="Y27" s="8">
        <f>K20</f>
        <v>5920</v>
      </c>
      <c r="Z27" s="7"/>
      <c r="AA27" s="7"/>
      <c r="AB27" s="8" t="s">
        <v>8</v>
      </c>
      <c r="AC27" s="7"/>
    </row>
    <row r="28" spans="3:29" ht="15" customHeight="1" x14ac:dyDescent="0.25">
      <c r="C28" s="56" t="s">
        <v>108</v>
      </c>
      <c r="D28" s="107" t="s">
        <v>34</v>
      </c>
      <c r="E28" s="24" t="s">
        <v>136</v>
      </c>
      <c r="F28" s="24"/>
      <c r="G28" s="24"/>
      <c r="H28" s="24"/>
      <c r="I28" s="24"/>
      <c r="J28" s="39"/>
      <c r="K28" s="27">
        <v>700</v>
      </c>
      <c r="L28" s="110" t="s">
        <v>124</v>
      </c>
      <c r="M28" s="9"/>
      <c r="N28" s="8" t="s">
        <v>8</v>
      </c>
      <c r="P28" s="35" t="s">
        <v>10</v>
      </c>
      <c r="Q28" s="34">
        <f>Q27+S27+U27-W27+Y27</f>
        <v>128450</v>
      </c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56" t="s">
        <v>108</v>
      </c>
      <c r="D29" s="107" t="s">
        <v>36</v>
      </c>
      <c r="E29" s="24" t="s">
        <v>137</v>
      </c>
      <c r="F29" s="24"/>
      <c r="G29" s="24"/>
      <c r="H29" s="24"/>
      <c r="I29" s="24"/>
      <c r="J29" s="39"/>
      <c r="K29" s="27">
        <v>1210</v>
      </c>
      <c r="L29" s="110" t="s">
        <v>124</v>
      </c>
      <c r="M29" s="9"/>
      <c r="N29" s="8" t="s">
        <v>8</v>
      </c>
      <c r="AA29" s="7"/>
      <c r="AB29" s="8" t="s">
        <v>8</v>
      </c>
      <c r="AC29" s="7"/>
    </row>
    <row r="30" spans="3:29" ht="15" customHeight="1" x14ac:dyDescent="0.25">
      <c r="C30" s="58" t="s">
        <v>108</v>
      </c>
      <c r="D30" s="109" t="s">
        <v>40</v>
      </c>
      <c r="E30" s="26" t="s">
        <v>138</v>
      </c>
      <c r="F30" s="26"/>
      <c r="G30" s="26"/>
      <c r="H30" s="26"/>
      <c r="I30" s="26"/>
      <c r="J30" s="29"/>
      <c r="K30" s="28">
        <v>1870</v>
      </c>
      <c r="L30" s="113" t="s">
        <v>124</v>
      </c>
      <c r="M30" s="9"/>
      <c r="N30" s="8" t="s">
        <v>8</v>
      </c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AA31" s="7"/>
      <c r="AB31" s="8" t="s">
        <v>8</v>
      </c>
      <c r="AC31" s="7"/>
    </row>
    <row r="32" spans="3:29" ht="15" customHeight="1" x14ac:dyDescent="0.25">
      <c r="C32" s="16" t="s">
        <v>139</v>
      </c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AA33" s="7"/>
      <c r="AB33" s="8" t="s">
        <v>8</v>
      </c>
      <c r="AC33" s="7"/>
    </row>
    <row r="34" spans="1:29" ht="15" customHeight="1" x14ac:dyDescent="0.25">
      <c r="C34" s="35" t="s">
        <v>75</v>
      </c>
      <c r="D34" s="7" t="s">
        <v>140</v>
      </c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AA34" s="7"/>
      <c r="AB34" s="8" t="s">
        <v>8</v>
      </c>
      <c r="AC34" s="7"/>
    </row>
    <row r="35" spans="1:29" ht="15" customHeight="1" x14ac:dyDescent="0.25">
      <c r="C35" s="35" t="s">
        <v>75</v>
      </c>
      <c r="D35" s="7" t="s">
        <v>141</v>
      </c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AA35" s="7"/>
      <c r="AB35" s="8" t="s">
        <v>8</v>
      </c>
      <c r="AC35" s="7"/>
    </row>
    <row r="36" spans="1:29" ht="15" customHeight="1" x14ac:dyDescent="0.25">
      <c r="C36" s="35" t="s">
        <v>75</v>
      </c>
      <c r="D36" s="7" t="s">
        <v>142</v>
      </c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AA37" s="7"/>
      <c r="AB37" s="8" t="s">
        <v>8</v>
      </c>
      <c r="AC37" s="7"/>
    </row>
    <row r="38" spans="1:29" ht="15" customHeight="1" x14ac:dyDescent="0.25">
      <c r="C38" s="48" t="s">
        <v>143</v>
      </c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AA39" s="7"/>
      <c r="AB39" s="8" t="s">
        <v>8</v>
      </c>
      <c r="AC39" s="7"/>
    </row>
    <row r="40" spans="1:29" ht="15" customHeight="1" x14ac:dyDescent="0.25">
      <c r="N40" s="8" t="s">
        <v>8</v>
      </c>
      <c r="AA40" s="7"/>
      <c r="AB40" s="8" t="s">
        <v>8</v>
      </c>
      <c r="AC40" s="7"/>
    </row>
    <row r="41" spans="1:29" ht="15" customHeight="1" x14ac:dyDescent="0.25">
      <c r="N41" s="8" t="s">
        <v>8</v>
      </c>
      <c r="AA41" s="7"/>
      <c r="AB41" s="8" t="s">
        <v>8</v>
      </c>
      <c r="AC41" s="7"/>
    </row>
    <row r="42" spans="1:29" ht="15" customHeight="1" x14ac:dyDescent="0.25">
      <c r="N42" s="8" t="s">
        <v>8</v>
      </c>
      <c r="AA42" s="7"/>
      <c r="AB42" s="8" t="s">
        <v>8</v>
      </c>
      <c r="AC42" s="7"/>
    </row>
    <row r="43" spans="1:29" ht="15" customHeight="1" x14ac:dyDescent="0.25">
      <c r="N43" s="8" t="s">
        <v>8</v>
      </c>
      <c r="AA43" s="7"/>
      <c r="AB43" s="8" t="s">
        <v>8</v>
      </c>
      <c r="AC43" s="7"/>
    </row>
    <row r="44" spans="1:29" ht="15" customHeight="1" x14ac:dyDescent="0.25">
      <c r="N44" s="8" t="s">
        <v>8</v>
      </c>
      <c r="AA44" s="7"/>
      <c r="AB44" s="8" t="s">
        <v>8</v>
      </c>
      <c r="AC44" s="7"/>
    </row>
    <row r="45" spans="1:29" ht="15" customHeight="1" x14ac:dyDescent="0.25">
      <c r="N45" s="8" t="s">
        <v>8</v>
      </c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77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78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216</v>
      </c>
      <c r="N3" s="18" t="s">
        <v>8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P4" s="53" t="s">
        <v>102</v>
      </c>
      <c r="Q4" s="53" t="s">
        <v>103</v>
      </c>
      <c r="R4" s="19" t="s">
        <v>104</v>
      </c>
      <c r="S4" s="19"/>
      <c r="T4" s="19"/>
      <c r="U4" s="19"/>
      <c r="V4" s="19"/>
      <c r="W4" s="19"/>
      <c r="X4" s="19"/>
      <c r="Y4" s="36"/>
      <c r="AB4" s="8" t="s">
        <v>8</v>
      </c>
      <c r="AC4" s="9"/>
    </row>
    <row r="5" spans="1:29" ht="15" customHeight="1" x14ac:dyDescent="0.25">
      <c r="A5" s="16" t="s">
        <v>9</v>
      </c>
      <c r="C5" s="16" t="s">
        <v>151</v>
      </c>
      <c r="D5" s="7"/>
      <c r="E5" s="7"/>
      <c r="F5" s="7"/>
      <c r="G5" s="16" t="s">
        <v>152</v>
      </c>
      <c r="H5" s="7"/>
      <c r="I5" s="7"/>
      <c r="J5" s="7"/>
      <c r="K5" s="7"/>
      <c r="L5" s="7"/>
      <c r="M5" s="7"/>
      <c r="N5" s="8" t="s">
        <v>8</v>
      </c>
      <c r="O5" s="72" t="s">
        <v>18</v>
      </c>
      <c r="P5" s="103" t="s">
        <v>153</v>
      </c>
      <c r="Q5" s="103" t="s">
        <v>154</v>
      </c>
      <c r="R5" s="105" t="s">
        <v>155</v>
      </c>
      <c r="S5" s="22"/>
      <c r="T5" s="81"/>
      <c r="U5" s="81"/>
      <c r="V5" s="81"/>
      <c r="W5" s="81"/>
      <c r="X5" s="81"/>
      <c r="Y5" s="82"/>
      <c r="AB5" s="8" t="s">
        <v>8</v>
      </c>
      <c r="AC5" s="9"/>
    </row>
    <row r="6" spans="1:29" ht="15" customHeight="1" x14ac:dyDescent="0.25">
      <c r="A6" s="5"/>
      <c r="C6" s="53" t="s">
        <v>102</v>
      </c>
      <c r="D6" s="53" t="s">
        <v>103</v>
      </c>
      <c r="E6" s="19" t="s">
        <v>104</v>
      </c>
      <c r="F6" s="19"/>
      <c r="G6" s="19"/>
      <c r="H6" s="19"/>
      <c r="I6" s="19"/>
      <c r="J6" s="19"/>
      <c r="K6" s="19"/>
      <c r="L6" s="36"/>
      <c r="M6" s="7"/>
      <c r="N6" s="8" t="s">
        <v>8</v>
      </c>
      <c r="O6" s="72" t="s">
        <v>19</v>
      </c>
      <c r="P6" s="106" t="s">
        <v>153</v>
      </c>
      <c r="Q6" s="106" t="s">
        <v>156</v>
      </c>
      <c r="R6" s="118" t="s">
        <v>157</v>
      </c>
      <c r="S6" s="24"/>
      <c r="T6" s="68"/>
      <c r="U6" s="68"/>
      <c r="V6" s="68"/>
      <c r="W6" s="68"/>
      <c r="X6" s="68"/>
      <c r="Y6" s="69"/>
      <c r="Z6" s="7"/>
      <c r="AA6" s="7"/>
      <c r="AB6" s="8" t="s">
        <v>8</v>
      </c>
      <c r="AC6" s="9"/>
    </row>
    <row r="7" spans="1:29" ht="15" customHeight="1" x14ac:dyDescent="0.25">
      <c r="A7" s="5" t="s">
        <v>6</v>
      </c>
      <c r="B7" s="72" t="s">
        <v>18</v>
      </c>
      <c r="C7" s="103" t="s">
        <v>153</v>
      </c>
      <c r="D7" s="103" t="s">
        <v>154</v>
      </c>
      <c r="E7" s="105" t="s">
        <v>155</v>
      </c>
      <c r="F7" s="22"/>
      <c r="G7" s="81"/>
      <c r="H7" s="81"/>
      <c r="I7" s="81"/>
      <c r="J7" s="81"/>
      <c r="K7" s="81"/>
      <c r="L7" s="82"/>
      <c r="M7" s="7"/>
      <c r="N7" s="8" t="s">
        <v>8</v>
      </c>
      <c r="O7" s="72" t="s">
        <v>110</v>
      </c>
      <c r="P7" s="108" t="s">
        <v>153</v>
      </c>
      <c r="Q7" s="119" t="s">
        <v>158</v>
      </c>
      <c r="R7" s="120" t="s">
        <v>159</v>
      </c>
      <c r="S7" s="44"/>
      <c r="T7" s="44"/>
      <c r="U7" s="44"/>
      <c r="V7" s="44"/>
      <c r="W7" s="44"/>
      <c r="X7" s="44"/>
      <c r="Y7" s="121"/>
      <c r="Z7" s="7"/>
      <c r="AA7" s="7"/>
      <c r="AB7" s="8" t="s">
        <v>8</v>
      </c>
      <c r="AC7" s="9"/>
    </row>
    <row r="8" spans="1:29" ht="15" customHeight="1" x14ac:dyDescent="0.25">
      <c r="A8" s="9"/>
      <c r="B8" s="72" t="s">
        <v>19</v>
      </c>
      <c r="C8" s="106" t="s">
        <v>153</v>
      </c>
      <c r="D8" s="106" t="s">
        <v>156</v>
      </c>
      <c r="E8" s="118" t="s">
        <v>157</v>
      </c>
      <c r="F8" s="24"/>
      <c r="G8" s="68"/>
      <c r="H8" s="68"/>
      <c r="I8" s="68"/>
      <c r="J8" s="68"/>
      <c r="K8" s="68"/>
      <c r="L8" s="69"/>
      <c r="M8" s="7"/>
      <c r="N8" s="8" t="s">
        <v>8</v>
      </c>
      <c r="O8" s="72" t="s">
        <v>160</v>
      </c>
      <c r="P8" s="106" t="s">
        <v>153</v>
      </c>
      <c r="Q8" s="56">
        <v>66</v>
      </c>
      <c r="R8" s="24" t="s">
        <v>161</v>
      </c>
      <c r="S8" s="24"/>
      <c r="T8" s="24"/>
      <c r="U8" s="68"/>
      <c r="V8" s="68"/>
      <c r="W8" s="68"/>
      <c r="X8" s="68"/>
      <c r="Y8" s="69"/>
      <c r="Z8" s="7"/>
      <c r="AA8" s="7"/>
      <c r="AB8" s="8" t="s">
        <v>8</v>
      </c>
      <c r="AC8" s="9"/>
    </row>
    <row r="9" spans="1:29" ht="15" customHeight="1" x14ac:dyDescent="0.25">
      <c r="A9" s="9"/>
      <c r="B9" s="72" t="s">
        <v>110</v>
      </c>
      <c r="C9" s="108" t="s">
        <v>153</v>
      </c>
      <c r="D9" s="119" t="s">
        <v>158</v>
      </c>
      <c r="E9" s="120" t="s">
        <v>159</v>
      </c>
      <c r="F9" s="44"/>
      <c r="G9" s="44"/>
      <c r="H9" s="44"/>
      <c r="I9" s="44"/>
      <c r="J9" s="44"/>
      <c r="K9" s="44"/>
      <c r="L9" s="121"/>
      <c r="M9" s="7"/>
      <c r="N9" s="8" t="s">
        <v>8</v>
      </c>
      <c r="O9" s="72" t="s">
        <v>162</v>
      </c>
      <c r="P9" s="108" t="s">
        <v>153</v>
      </c>
      <c r="Q9" s="108" t="s">
        <v>163</v>
      </c>
      <c r="R9" s="120" t="s">
        <v>164</v>
      </c>
      <c r="S9" s="26"/>
      <c r="T9" s="44"/>
      <c r="U9" s="44"/>
      <c r="V9" s="44"/>
      <c r="W9" s="44"/>
      <c r="X9" s="44"/>
      <c r="Y9" s="121"/>
      <c r="Z9" s="7"/>
      <c r="AA9" s="7"/>
      <c r="AB9" s="8" t="s">
        <v>8</v>
      </c>
      <c r="AC9" s="9"/>
    </row>
    <row r="10" spans="1:29" ht="15" customHeight="1" x14ac:dyDescent="0.25">
      <c r="A10" s="9"/>
      <c r="B10" s="72" t="s">
        <v>160</v>
      </c>
      <c r="C10" s="106" t="s">
        <v>153</v>
      </c>
      <c r="D10" s="56">
        <v>66</v>
      </c>
      <c r="E10" s="24" t="s">
        <v>161</v>
      </c>
      <c r="F10" s="24"/>
      <c r="G10" s="24"/>
      <c r="H10" s="68"/>
      <c r="I10" s="68"/>
      <c r="J10" s="68"/>
      <c r="K10" s="68"/>
      <c r="L10" s="69"/>
      <c r="M10" s="7"/>
      <c r="N10" s="8" t="s">
        <v>8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16"/>
      <c r="B11" s="72" t="s">
        <v>162</v>
      </c>
      <c r="C11" s="108" t="s">
        <v>153</v>
      </c>
      <c r="D11" s="108" t="s">
        <v>163</v>
      </c>
      <c r="E11" s="120" t="s">
        <v>164</v>
      </c>
      <c r="F11" s="26"/>
      <c r="G11" s="44"/>
      <c r="H11" s="44"/>
      <c r="I11" s="44"/>
      <c r="J11" s="44"/>
      <c r="K11" s="44"/>
      <c r="L11" s="121"/>
      <c r="M11" s="7"/>
      <c r="N11" s="8" t="s">
        <v>8</v>
      </c>
      <c r="O11" s="72" t="s">
        <v>18</v>
      </c>
      <c r="P11" s="134" t="s">
        <v>155</v>
      </c>
      <c r="Q11" s="134"/>
      <c r="R11" s="7"/>
      <c r="S11" s="7"/>
      <c r="T11" s="7"/>
      <c r="U11" s="7"/>
      <c r="V11" s="7"/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9"/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 t="s">
        <v>8</v>
      </c>
      <c r="O12" s="7"/>
      <c r="P12" s="35" t="s">
        <v>10</v>
      </c>
      <c r="Q12" s="8" t="s">
        <v>72</v>
      </c>
      <c r="R12" s="35" t="s">
        <v>11</v>
      </c>
      <c r="S12" s="8" t="s">
        <v>184</v>
      </c>
      <c r="T12" s="8" t="s">
        <v>11</v>
      </c>
      <c r="U12" s="8" t="s">
        <v>194</v>
      </c>
      <c r="V12" s="8" t="s">
        <v>11</v>
      </c>
      <c r="W12" s="8" t="s">
        <v>196</v>
      </c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 t="s">
        <v>8</v>
      </c>
      <c r="O13" s="7"/>
      <c r="P13" s="35" t="s">
        <v>10</v>
      </c>
      <c r="Q13" s="8">
        <f>K23</f>
        <v>603340</v>
      </c>
      <c r="R13" s="35" t="s">
        <v>11</v>
      </c>
      <c r="S13" s="8">
        <f>K24</f>
        <v>12067</v>
      </c>
      <c r="T13" s="8" t="s">
        <v>11</v>
      </c>
      <c r="U13" s="8">
        <f>K34</f>
        <v>66367</v>
      </c>
      <c r="V13" s="8" t="s">
        <v>11</v>
      </c>
      <c r="W13" s="8">
        <f>K35</f>
        <v>30167</v>
      </c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5" t="s">
        <v>6</v>
      </c>
      <c r="B14" s="9"/>
      <c r="C14" s="16" t="s">
        <v>165</v>
      </c>
      <c r="D14" s="7"/>
      <c r="E14" s="7"/>
      <c r="F14" s="7"/>
      <c r="G14" s="122" t="s">
        <v>166</v>
      </c>
      <c r="H14" s="7"/>
      <c r="I14" s="7"/>
      <c r="J14" s="7"/>
      <c r="K14" s="8"/>
      <c r="L14" s="8"/>
      <c r="M14" s="9"/>
      <c r="N14" s="8" t="s">
        <v>8</v>
      </c>
      <c r="O14" s="7"/>
      <c r="P14" s="35" t="s">
        <v>10</v>
      </c>
      <c r="Q14" s="98">
        <f>Q13-S13-U13-W13</f>
        <v>494739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53" t="s">
        <v>102</v>
      </c>
      <c r="D15" s="53" t="s">
        <v>103</v>
      </c>
      <c r="E15" s="19" t="s">
        <v>104</v>
      </c>
      <c r="F15" s="19"/>
      <c r="G15" s="19"/>
      <c r="H15" s="19"/>
      <c r="I15" s="19"/>
      <c r="J15" s="19"/>
      <c r="K15" s="123" t="s">
        <v>167</v>
      </c>
      <c r="L15" s="85" t="s">
        <v>168</v>
      </c>
      <c r="M15" s="53" t="s">
        <v>114</v>
      </c>
      <c r="N15" s="8" t="s">
        <v>8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103" t="s">
        <v>169</v>
      </c>
      <c r="D16" s="103" t="s">
        <v>170</v>
      </c>
      <c r="E16" s="105" t="s">
        <v>171</v>
      </c>
      <c r="F16" s="22"/>
      <c r="G16" s="81"/>
      <c r="H16" s="81"/>
      <c r="I16" s="81"/>
      <c r="J16" s="81"/>
      <c r="K16" s="124">
        <v>194000</v>
      </c>
      <c r="L16" s="42">
        <v>192060</v>
      </c>
      <c r="M16" s="56" t="s">
        <v>29</v>
      </c>
      <c r="N16" s="8" t="s">
        <v>8</v>
      </c>
      <c r="O16" s="72" t="s">
        <v>19</v>
      </c>
      <c r="P16" s="80" t="s">
        <v>157</v>
      </c>
      <c r="Q16" s="80"/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106" t="s">
        <v>169</v>
      </c>
      <c r="D17" s="106" t="s">
        <v>172</v>
      </c>
      <c r="E17" s="118" t="s">
        <v>86</v>
      </c>
      <c r="F17" s="24"/>
      <c r="G17" s="68"/>
      <c r="H17" s="68"/>
      <c r="I17" s="68"/>
      <c r="J17" s="68"/>
      <c r="K17" s="63">
        <v>9700</v>
      </c>
      <c r="L17" s="27">
        <v>8439</v>
      </c>
      <c r="M17" s="56" t="s">
        <v>173</v>
      </c>
      <c r="N17" s="8" t="s">
        <v>8</v>
      </c>
      <c r="AB17" s="8" t="s">
        <v>8</v>
      </c>
      <c r="AC17" s="9"/>
    </row>
    <row r="18" spans="3:29" ht="15" customHeight="1" x14ac:dyDescent="0.25">
      <c r="C18" s="108" t="s">
        <v>169</v>
      </c>
      <c r="D18" s="119" t="s">
        <v>174</v>
      </c>
      <c r="E18" s="120" t="s">
        <v>87</v>
      </c>
      <c r="F18" s="44"/>
      <c r="G18" s="44"/>
      <c r="H18" s="44"/>
      <c r="I18" s="44"/>
      <c r="J18" s="44"/>
      <c r="K18" s="61">
        <v>42680</v>
      </c>
      <c r="L18" s="28">
        <v>44387</v>
      </c>
      <c r="M18" s="58" t="s">
        <v>175</v>
      </c>
      <c r="N18" s="8" t="s">
        <v>8</v>
      </c>
      <c r="O18" s="7"/>
      <c r="P18" s="35" t="s">
        <v>10</v>
      </c>
      <c r="Q18" s="51" t="s">
        <v>202</v>
      </c>
      <c r="R18" s="51" t="s">
        <v>28</v>
      </c>
      <c r="S18" s="51" t="s">
        <v>17</v>
      </c>
      <c r="T18" s="51" t="s">
        <v>189</v>
      </c>
      <c r="U18" s="51" t="s">
        <v>203</v>
      </c>
      <c r="V18" s="135"/>
      <c r="W18" s="26"/>
      <c r="X18" s="26"/>
      <c r="Y18" s="26"/>
      <c r="Z18" s="7"/>
      <c r="AA18" s="7"/>
      <c r="AB18" s="8" t="s">
        <v>8</v>
      </c>
      <c r="AC18" s="9"/>
    </row>
    <row r="19" spans="3:29" ht="15" customHeight="1" x14ac:dyDescent="0.25">
      <c r="J19" s="125" t="s">
        <v>176</v>
      </c>
      <c r="K19" s="53" t="s">
        <v>177</v>
      </c>
      <c r="L19" s="53" t="s">
        <v>178</v>
      </c>
      <c r="M19" s="126" t="s">
        <v>179</v>
      </c>
      <c r="N19" s="8" t="s">
        <v>8</v>
      </c>
      <c r="O19" s="7"/>
      <c r="P19" s="7"/>
      <c r="Q19" s="8" t="s">
        <v>22</v>
      </c>
      <c r="R19" s="8" t="s">
        <v>178</v>
      </c>
      <c r="S19" s="8" t="s">
        <v>17</v>
      </c>
      <c r="T19" s="8" t="s">
        <v>177</v>
      </c>
      <c r="U19" s="8" t="s">
        <v>11</v>
      </c>
      <c r="V19" s="8" t="s">
        <v>28</v>
      </c>
      <c r="W19" s="8" t="s">
        <v>11</v>
      </c>
      <c r="X19" s="8" t="s">
        <v>189</v>
      </c>
      <c r="Y19" s="8" t="s">
        <v>23</v>
      </c>
      <c r="Z19" s="7"/>
      <c r="AA19" s="7"/>
      <c r="AB19" s="8" t="s">
        <v>8</v>
      </c>
      <c r="AC19" s="9"/>
    </row>
    <row r="20" spans="3:29" ht="15" customHeight="1" x14ac:dyDescent="0.25">
      <c r="K20" s="7"/>
      <c r="L20" s="7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16" t="s">
        <v>180</v>
      </c>
      <c r="D21" s="7"/>
      <c r="E21" s="7"/>
      <c r="F21" s="7"/>
      <c r="G21" s="16" t="s">
        <v>181</v>
      </c>
      <c r="H21" s="7"/>
      <c r="I21" s="7"/>
      <c r="J21" s="7"/>
      <c r="K21" s="8"/>
      <c r="L21" s="8"/>
      <c r="M21" s="9"/>
      <c r="N21" s="8" t="s">
        <v>8</v>
      </c>
      <c r="O21" s="7"/>
      <c r="P21" s="35" t="s">
        <v>10</v>
      </c>
      <c r="Q21" s="51" t="s">
        <v>202</v>
      </c>
      <c r="R21" s="51">
        <f>K28</f>
        <v>9729</v>
      </c>
      <c r="S21" s="51" t="s">
        <v>17</v>
      </c>
      <c r="T21" s="51">
        <f>K29</f>
        <v>1081</v>
      </c>
      <c r="U21" s="51" t="s">
        <v>203</v>
      </c>
      <c r="V21" s="135"/>
      <c r="W21" s="26"/>
      <c r="X21" s="26"/>
      <c r="Y21" s="26"/>
      <c r="Z21" s="7"/>
      <c r="AA21" s="7"/>
      <c r="AB21" s="8" t="s">
        <v>8</v>
      </c>
      <c r="AC21" s="9"/>
    </row>
    <row r="22" spans="3:29" ht="15" customHeight="1" x14ac:dyDescent="0.25">
      <c r="C22" s="53" t="s">
        <v>102</v>
      </c>
      <c r="D22" s="53" t="s">
        <v>103</v>
      </c>
      <c r="E22" s="19" t="s">
        <v>104</v>
      </c>
      <c r="F22" s="19"/>
      <c r="G22" s="19"/>
      <c r="H22" s="19"/>
      <c r="I22" s="19"/>
      <c r="J22" s="19"/>
      <c r="K22" s="123" t="s">
        <v>167</v>
      </c>
      <c r="L22" s="85" t="s">
        <v>168</v>
      </c>
      <c r="M22" s="53" t="s">
        <v>114</v>
      </c>
      <c r="N22" s="8" t="s">
        <v>8</v>
      </c>
      <c r="O22" s="7"/>
      <c r="P22" s="7"/>
      <c r="Q22" s="8" t="s">
        <v>22</v>
      </c>
      <c r="R22" s="8">
        <f>SUM(L16:L18)</f>
        <v>244886</v>
      </c>
      <c r="S22" s="8" t="s">
        <v>17</v>
      </c>
      <c r="T22" s="8">
        <f>SUM(K16:K18)</f>
        <v>246380</v>
      </c>
      <c r="U22" s="8" t="s">
        <v>11</v>
      </c>
      <c r="V22" s="8">
        <f>K28</f>
        <v>9729</v>
      </c>
      <c r="W22" s="8" t="s">
        <v>11</v>
      </c>
      <c r="X22" s="8">
        <f>K29</f>
        <v>1081</v>
      </c>
      <c r="Y22" s="8" t="s">
        <v>23</v>
      </c>
      <c r="Z22" s="7"/>
      <c r="AA22" s="7"/>
      <c r="AB22" s="8" t="s">
        <v>8</v>
      </c>
      <c r="AC22" s="9"/>
    </row>
    <row r="23" spans="3:29" ht="15" customHeight="1" x14ac:dyDescent="0.25">
      <c r="C23" s="103" t="s">
        <v>182</v>
      </c>
      <c r="D23" s="103" t="s">
        <v>66</v>
      </c>
      <c r="E23" s="105" t="s">
        <v>67</v>
      </c>
      <c r="F23" s="22"/>
      <c r="G23" s="81"/>
      <c r="H23" s="81"/>
      <c r="I23" s="81"/>
      <c r="J23" s="81"/>
      <c r="K23" s="124">
        <v>603340</v>
      </c>
      <c r="L23" s="42">
        <v>524906</v>
      </c>
      <c r="M23" s="56" t="s">
        <v>72</v>
      </c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108" t="s">
        <v>182</v>
      </c>
      <c r="D24" s="108" t="s">
        <v>64</v>
      </c>
      <c r="E24" s="120" t="s">
        <v>183</v>
      </c>
      <c r="F24" s="26"/>
      <c r="G24" s="44"/>
      <c r="H24" s="44"/>
      <c r="I24" s="44"/>
      <c r="J24" s="44"/>
      <c r="K24" s="61">
        <v>12067</v>
      </c>
      <c r="L24" s="28">
        <v>11946</v>
      </c>
      <c r="M24" s="58" t="s">
        <v>184</v>
      </c>
      <c r="N24" s="8" t="s">
        <v>8</v>
      </c>
      <c r="O24" s="7"/>
      <c r="P24" s="35" t="s">
        <v>10</v>
      </c>
      <c r="Q24" s="136">
        <f>2*(R21+T21)*100 / (R22+T22-V22-X22)</f>
        <v>4.4998917694856555</v>
      </c>
      <c r="R24" s="75" t="s">
        <v>24</v>
      </c>
      <c r="S24" s="71" t="s">
        <v>204</v>
      </c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K25" s="7"/>
      <c r="L25" s="7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5" t="s">
        <v>185</v>
      </c>
      <c r="K26" s="7"/>
      <c r="L26" s="7"/>
      <c r="N26" s="8" t="s">
        <v>8</v>
      </c>
      <c r="O26" s="72" t="s">
        <v>110</v>
      </c>
      <c r="P26" s="46" t="s">
        <v>159</v>
      </c>
      <c r="Q26" s="46"/>
      <c r="R26" s="7"/>
      <c r="S26" s="7"/>
      <c r="T26" s="7"/>
      <c r="U26" s="7"/>
      <c r="V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53" t="s">
        <v>102</v>
      </c>
      <c r="D27" s="53" t="s">
        <v>103</v>
      </c>
      <c r="E27" s="19" t="s">
        <v>104</v>
      </c>
      <c r="F27" s="19"/>
      <c r="G27" s="19"/>
      <c r="H27" s="19"/>
      <c r="I27" s="19"/>
      <c r="J27" s="19"/>
      <c r="K27" s="123" t="s">
        <v>167</v>
      </c>
      <c r="L27" s="85" t="s">
        <v>168</v>
      </c>
      <c r="M27" s="53" t="s">
        <v>114</v>
      </c>
      <c r="N27" s="8" t="s">
        <v>8</v>
      </c>
      <c r="O27" s="7"/>
      <c r="W27" s="137" t="s">
        <v>205</v>
      </c>
      <c r="AA27" s="7"/>
      <c r="AB27" s="8" t="s">
        <v>8</v>
      </c>
      <c r="AC27" s="7"/>
    </row>
    <row r="28" spans="3:29" ht="15" customHeight="1" x14ac:dyDescent="0.25">
      <c r="C28" s="103" t="s">
        <v>105</v>
      </c>
      <c r="D28" s="103" t="s">
        <v>186</v>
      </c>
      <c r="E28" s="105" t="s">
        <v>111</v>
      </c>
      <c r="F28" s="22"/>
      <c r="G28" s="81"/>
      <c r="H28" s="81"/>
      <c r="I28" s="81"/>
      <c r="J28" s="81"/>
      <c r="K28" s="124">
        <v>9729</v>
      </c>
      <c r="L28" s="42">
        <v>9729</v>
      </c>
      <c r="M28" s="56" t="s">
        <v>28</v>
      </c>
      <c r="N28" s="8" t="s">
        <v>8</v>
      </c>
      <c r="O28" s="7"/>
      <c r="P28" s="35" t="s">
        <v>10</v>
      </c>
      <c r="Q28" s="51" t="s">
        <v>206</v>
      </c>
      <c r="R28" s="51" t="s">
        <v>191</v>
      </c>
      <c r="S28" s="51" t="s">
        <v>207</v>
      </c>
      <c r="T28" s="51"/>
      <c r="U28" s="51"/>
      <c r="V28" s="7"/>
      <c r="W28" s="138" t="s">
        <v>208</v>
      </c>
      <c r="X28" s="139" t="s">
        <v>209</v>
      </c>
      <c r="Y28" s="140"/>
      <c r="Z28" s="141" t="s">
        <v>210</v>
      </c>
      <c r="AA28" s="7"/>
      <c r="AB28" s="8" t="s">
        <v>8</v>
      </c>
      <c r="AC28" s="7"/>
    </row>
    <row r="29" spans="3:29" ht="15" customHeight="1" x14ac:dyDescent="0.25">
      <c r="C29" s="106" t="s">
        <v>105</v>
      </c>
      <c r="D29" s="106" t="s">
        <v>187</v>
      </c>
      <c r="E29" s="118" t="s">
        <v>188</v>
      </c>
      <c r="F29" s="24"/>
      <c r="G29" s="68"/>
      <c r="H29" s="68"/>
      <c r="I29" s="68"/>
      <c r="J29" s="68"/>
      <c r="K29" s="63">
        <v>1081</v>
      </c>
      <c r="L29" s="27">
        <v>1124</v>
      </c>
      <c r="M29" s="56" t="s">
        <v>189</v>
      </c>
      <c r="N29" s="8" t="s">
        <v>8</v>
      </c>
      <c r="O29" s="7"/>
      <c r="P29" s="7"/>
      <c r="Q29" s="8" t="s">
        <v>22</v>
      </c>
      <c r="R29" s="8" t="s">
        <v>208</v>
      </c>
      <c r="S29" s="8" t="s">
        <v>17</v>
      </c>
      <c r="T29" s="8" t="s">
        <v>211</v>
      </c>
      <c r="U29" s="8" t="s">
        <v>23</v>
      </c>
      <c r="V29" s="7"/>
      <c r="W29" s="142" t="s">
        <v>212</v>
      </c>
      <c r="X29" s="143" t="s">
        <v>209</v>
      </c>
      <c r="Y29" s="144"/>
      <c r="Z29" s="145" t="s">
        <v>99</v>
      </c>
      <c r="AA29" s="7"/>
      <c r="AB29" s="8" t="s">
        <v>8</v>
      </c>
      <c r="AC29" s="7"/>
    </row>
    <row r="30" spans="3:29" ht="15" customHeight="1" x14ac:dyDescent="0.25">
      <c r="C30" s="108" t="s">
        <v>105</v>
      </c>
      <c r="D30" s="119" t="s">
        <v>106</v>
      </c>
      <c r="E30" s="120" t="s">
        <v>190</v>
      </c>
      <c r="F30" s="44"/>
      <c r="G30" s="44"/>
      <c r="H30" s="44"/>
      <c r="I30" s="44"/>
      <c r="J30" s="44"/>
      <c r="K30" s="61">
        <v>11282</v>
      </c>
      <c r="L30" s="28">
        <v>10492</v>
      </c>
      <c r="M30" s="58" t="s">
        <v>191</v>
      </c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35" t="s">
        <v>10</v>
      </c>
      <c r="Q31" s="51" t="s">
        <v>206</v>
      </c>
      <c r="R31" s="51">
        <f>K30</f>
        <v>11282</v>
      </c>
      <c r="S31" s="51" t="s">
        <v>207</v>
      </c>
      <c r="T31" s="51"/>
      <c r="U31" s="51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16" t="s">
        <v>192</v>
      </c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8" t="s">
        <v>22</v>
      </c>
      <c r="R32" s="8">
        <f>L23</f>
        <v>524906</v>
      </c>
      <c r="S32" s="8" t="s">
        <v>17</v>
      </c>
      <c r="T32" s="8">
        <f>K23</f>
        <v>603340</v>
      </c>
      <c r="U32" s="8" t="s">
        <v>23</v>
      </c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53" t="s">
        <v>102</v>
      </c>
      <c r="D33" s="53" t="s">
        <v>103</v>
      </c>
      <c r="E33" s="19" t="s">
        <v>104</v>
      </c>
      <c r="F33" s="19"/>
      <c r="G33" s="19"/>
      <c r="H33" s="19"/>
      <c r="I33" s="19"/>
      <c r="J33" s="19"/>
      <c r="K33" s="123" t="s">
        <v>167</v>
      </c>
      <c r="L33" s="85" t="s">
        <v>168</v>
      </c>
      <c r="M33" s="53" t="s">
        <v>114</v>
      </c>
      <c r="N33" s="8" t="s">
        <v>8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103" t="s">
        <v>78</v>
      </c>
      <c r="D34" s="103" t="s">
        <v>78</v>
      </c>
      <c r="E34" s="105" t="s">
        <v>193</v>
      </c>
      <c r="F34" s="22"/>
      <c r="G34" s="81"/>
      <c r="H34" s="81"/>
      <c r="I34" s="81"/>
      <c r="J34" s="81"/>
      <c r="K34" s="124">
        <v>66367</v>
      </c>
      <c r="L34" s="127" t="s">
        <v>78</v>
      </c>
      <c r="M34" s="56" t="s">
        <v>194</v>
      </c>
      <c r="N34" s="8" t="s">
        <v>8</v>
      </c>
      <c r="O34" s="7"/>
      <c r="P34" s="35" t="s">
        <v>10</v>
      </c>
      <c r="Q34" s="146">
        <f>2*(R31*100)/(R32+T32)</f>
        <v>1.999918457499517</v>
      </c>
      <c r="R34" s="75" t="s">
        <v>24</v>
      </c>
      <c r="S34" s="71" t="s">
        <v>204</v>
      </c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108" t="s">
        <v>78</v>
      </c>
      <c r="D35" s="108" t="s">
        <v>78</v>
      </c>
      <c r="E35" s="120" t="s">
        <v>195</v>
      </c>
      <c r="F35" s="26"/>
      <c r="G35" s="44"/>
      <c r="H35" s="44"/>
      <c r="I35" s="44"/>
      <c r="J35" s="44"/>
      <c r="K35" s="61">
        <v>30167</v>
      </c>
      <c r="L35" s="128" t="s">
        <v>78</v>
      </c>
      <c r="M35" s="58" t="s">
        <v>196</v>
      </c>
      <c r="N35" s="8" t="s">
        <v>8</v>
      </c>
      <c r="O35" s="72" t="s">
        <v>160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147" t="s">
        <v>161</v>
      </c>
      <c r="Q36" s="84"/>
      <c r="R36" s="84"/>
      <c r="S36" s="84"/>
      <c r="T36" s="84"/>
      <c r="U36" s="84"/>
      <c r="V36" s="84"/>
      <c r="W36" s="84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16" t="s">
        <v>68</v>
      </c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Z37" s="7"/>
      <c r="AA37" s="7"/>
      <c r="AB37" s="8" t="s">
        <v>8</v>
      </c>
      <c r="AC37" s="7"/>
    </row>
    <row r="38" spans="1:29" ht="15" customHeight="1" x14ac:dyDescent="0.25">
      <c r="C38" s="53" t="s">
        <v>102</v>
      </c>
      <c r="D38" s="53" t="s">
        <v>103</v>
      </c>
      <c r="E38" s="19" t="s">
        <v>104</v>
      </c>
      <c r="F38" s="19"/>
      <c r="G38" s="19"/>
      <c r="H38" s="19"/>
      <c r="I38" s="19"/>
      <c r="J38" s="19"/>
      <c r="K38" s="123" t="s">
        <v>167</v>
      </c>
      <c r="L38" s="85" t="s">
        <v>168</v>
      </c>
      <c r="M38" s="53" t="s">
        <v>114</v>
      </c>
      <c r="N38" s="8" t="s">
        <v>8</v>
      </c>
      <c r="O38" s="7"/>
      <c r="P38" s="35" t="s">
        <v>10</v>
      </c>
      <c r="Q38" s="8" t="s">
        <v>22</v>
      </c>
      <c r="R38" s="7" t="s">
        <v>197</v>
      </c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103" t="s">
        <v>78</v>
      </c>
      <c r="D39" s="103" t="s">
        <v>78</v>
      </c>
      <c r="E39" s="105" t="s">
        <v>197</v>
      </c>
      <c r="F39" s="22"/>
      <c r="G39" s="81"/>
      <c r="H39" s="81"/>
      <c r="I39" s="81"/>
      <c r="J39" s="81"/>
      <c r="K39" s="124">
        <v>891</v>
      </c>
      <c r="L39" s="127" t="s">
        <v>78</v>
      </c>
      <c r="M39" s="106" t="s">
        <v>124</v>
      </c>
      <c r="N39" s="8" t="s">
        <v>8</v>
      </c>
      <c r="O39" s="7"/>
      <c r="P39" s="7"/>
      <c r="Q39" s="51"/>
      <c r="R39" s="51" t="s">
        <v>17</v>
      </c>
      <c r="S39" s="26" t="s">
        <v>198</v>
      </c>
      <c r="T39" s="26"/>
      <c r="U39" s="26"/>
      <c r="V39" s="26"/>
      <c r="W39" s="26"/>
      <c r="X39" s="26"/>
      <c r="Y39" s="26" t="s">
        <v>23</v>
      </c>
      <c r="Z39" s="7"/>
      <c r="AA39" s="7"/>
      <c r="AB39" s="8" t="s">
        <v>8</v>
      </c>
      <c r="AC39" s="7"/>
    </row>
    <row r="40" spans="1:29" ht="15" customHeight="1" x14ac:dyDescent="0.25">
      <c r="C40" s="108" t="s">
        <v>78</v>
      </c>
      <c r="D40" s="108" t="s">
        <v>78</v>
      </c>
      <c r="E40" s="120" t="s">
        <v>198</v>
      </c>
      <c r="F40" s="26"/>
      <c r="G40" s="44"/>
      <c r="H40" s="44"/>
      <c r="I40" s="44"/>
      <c r="J40" s="44"/>
      <c r="K40" s="61">
        <v>594</v>
      </c>
      <c r="L40" s="128" t="s">
        <v>78</v>
      </c>
      <c r="M40" s="58" t="s">
        <v>124</v>
      </c>
      <c r="N40" s="8" t="s">
        <v>8</v>
      </c>
      <c r="O40" s="7"/>
      <c r="P40" s="7"/>
      <c r="Q40" s="7"/>
      <c r="R40" s="7"/>
      <c r="S40" s="7"/>
      <c r="T40" s="7" t="s">
        <v>155</v>
      </c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C41" s="129" t="s">
        <v>199</v>
      </c>
      <c r="D41" s="130" t="s">
        <v>200</v>
      </c>
      <c r="E41" s="131" t="s">
        <v>201</v>
      </c>
      <c r="F41" s="15"/>
      <c r="G41" s="15"/>
      <c r="H41" s="15"/>
      <c r="I41" s="15"/>
      <c r="J41" s="78"/>
      <c r="K41" s="37">
        <v>-20284</v>
      </c>
      <c r="L41" s="132" t="s">
        <v>78</v>
      </c>
      <c r="M41" s="133" t="s">
        <v>124</v>
      </c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35" t="s">
        <v>10</v>
      </c>
      <c r="Q42" s="51" t="s">
        <v>22</v>
      </c>
      <c r="R42" s="51">
        <f>K39</f>
        <v>891</v>
      </c>
      <c r="S42" s="51" t="s">
        <v>17</v>
      </c>
      <c r="T42" s="51">
        <f>K40</f>
        <v>594</v>
      </c>
      <c r="U42" s="51" t="s">
        <v>23</v>
      </c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8">
        <f>Q14</f>
        <v>494739</v>
      </c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35" t="s">
        <v>10</v>
      </c>
      <c r="Q45" s="148">
        <f>(R42+T42)/S43</f>
        <v>3.0015826526714087E-3</v>
      </c>
      <c r="R45" s="75" t="s">
        <v>24</v>
      </c>
      <c r="S45" s="71" t="s">
        <v>213</v>
      </c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2" t="s">
        <v>162</v>
      </c>
      <c r="P47" s="149" t="s">
        <v>164</v>
      </c>
      <c r="Q47" s="150"/>
      <c r="R47" s="150"/>
      <c r="S47" s="150"/>
      <c r="T47" s="150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35" t="s">
        <v>10</v>
      </c>
      <c r="Q49" s="26" t="s">
        <v>214</v>
      </c>
      <c r="R49" s="26"/>
      <c r="S49" s="26"/>
      <c r="T49" s="26"/>
      <c r="U49" s="26"/>
      <c r="V49" s="26"/>
      <c r="W49" s="26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8" t="s">
        <v>215</v>
      </c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35" t="s">
        <v>10</v>
      </c>
      <c r="Q52" s="8">
        <f>K41</f>
        <v>-20284</v>
      </c>
      <c r="R52" s="35" t="s">
        <v>21</v>
      </c>
      <c r="S52" s="8">
        <f>Q14</f>
        <v>494739</v>
      </c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35" t="s">
        <v>10</v>
      </c>
      <c r="Q54" s="151">
        <f>Q52/S52</f>
        <v>-4.0999395640933904E-2</v>
      </c>
      <c r="R54" s="75" t="s">
        <v>24</v>
      </c>
      <c r="S54" s="71" t="s">
        <v>213</v>
      </c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AB55" s="8" t="s">
        <v>8</v>
      </c>
    </row>
    <row r="56" spans="1:50" ht="15" customHeight="1" x14ac:dyDescent="0.25">
      <c r="N56" s="8" t="s">
        <v>8</v>
      </c>
      <c r="AB56" s="8" t="s">
        <v>8</v>
      </c>
    </row>
    <row r="57" spans="1:50" ht="15" customHeight="1" x14ac:dyDescent="0.25">
      <c r="N57" s="8" t="s">
        <v>8</v>
      </c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50" ht="15" customHeight="1" x14ac:dyDescent="0.25">
      <c r="A1" s="5" t="s">
        <v>3</v>
      </c>
      <c r="C1" t="s">
        <v>77</v>
      </c>
      <c r="D1" s="17"/>
      <c r="M1" s="14" t="s">
        <v>7</v>
      </c>
      <c r="N1" s="18" t="s">
        <v>8</v>
      </c>
      <c r="P1" s="224" t="s">
        <v>292</v>
      </c>
      <c r="AB1" s="18" t="s">
        <v>8</v>
      </c>
    </row>
    <row r="2" spans="1:50" ht="15" customHeight="1" x14ac:dyDescent="0.25">
      <c r="A2" s="5" t="s">
        <v>4</v>
      </c>
      <c r="C2" s="6" t="s">
        <v>78</v>
      </c>
      <c r="N2" s="18" t="s">
        <v>8</v>
      </c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</row>
    <row r="3" spans="1:50" ht="15" customHeight="1" x14ac:dyDescent="0.25">
      <c r="A3" s="5" t="s">
        <v>5</v>
      </c>
      <c r="C3" s="6" t="s">
        <v>217</v>
      </c>
      <c r="N3" s="18" t="s">
        <v>8</v>
      </c>
      <c r="P3" s="53" t="s">
        <v>102</v>
      </c>
      <c r="Q3" s="53" t="s">
        <v>219</v>
      </c>
      <c r="R3" s="19" t="s">
        <v>104</v>
      </c>
      <c r="S3" s="19"/>
      <c r="T3" s="19"/>
      <c r="U3" s="19"/>
      <c r="V3" s="19"/>
      <c r="W3" s="36"/>
      <c r="X3" s="206" t="s">
        <v>269</v>
      </c>
      <c r="AB3" s="18" t="s">
        <v>8</v>
      </c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</row>
    <row r="4" spans="1:50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O4" s="72" t="s">
        <v>18</v>
      </c>
      <c r="P4" s="103" t="s">
        <v>220</v>
      </c>
      <c r="Q4" s="103" t="s">
        <v>221</v>
      </c>
      <c r="R4" s="105" t="s">
        <v>222</v>
      </c>
      <c r="S4" s="22"/>
      <c r="T4" s="22"/>
      <c r="U4" s="22"/>
      <c r="V4" s="22"/>
      <c r="W4" s="82"/>
      <c r="X4" s="207">
        <f>Q11</f>
        <v>23250</v>
      </c>
      <c r="AB4" s="8" t="s">
        <v>8</v>
      </c>
      <c r="AC4" s="9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</row>
    <row r="5" spans="1:50" ht="15" customHeight="1" x14ac:dyDescent="0.25">
      <c r="A5" s="16" t="s">
        <v>9</v>
      </c>
      <c r="C5" s="16" t="s">
        <v>218</v>
      </c>
      <c r="D5" s="7"/>
      <c r="E5" s="7"/>
      <c r="F5" s="7"/>
      <c r="G5" s="7"/>
      <c r="H5" s="7"/>
      <c r="I5" s="7"/>
      <c r="J5" s="7"/>
      <c r="K5" s="7"/>
      <c r="L5" s="7"/>
      <c r="M5" s="7"/>
      <c r="N5" s="8" t="s">
        <v>8</v>
      </c>
      <c r="O5" s="72" t="s">
        <v>19</v>
      </c>
      <c r="P5" s="108" t="s">
        <v>220</v>
      </c>
      <c r="Q5" s="108" t="s">
        <v>154</v>
      </c>
      <c r="R5" s="120" t="s">
        <v>223</v>
      </c>
      <c r="S5" s="26"/>
      <c r="T5" s="26"/>
      <c r="U5" s="26"/>
      <c r="V5" s="26"/>
      <c r="W5" s="121"/>
      <c r="X5" s="208">
        <f>U30</f>
        <v>1890</v>
      </c>
      <c r="Y5" s="7"/>
      <c r="Z5" s="7"/>
      <c r="AA5" s="7"/>
      <c r="AB5" s="8" t="s">
        <v>8</v>
      </c>
      <c r="AC5" s="9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</row>
    <row r="6" spans="1:50" ht="15" customHeight="1" x14ac:dyDescent="0.25">
      <c r="A6" s="5"/>
      <c r="C6" s="53" t="s">
        <v>102</v>
      </c>
      <c r="D6" s="53" t="s">
        <v>219</v>
      </c>
      <c r="E6" s="19" t="s">
        <v>104</v>
      </c>
      <c r="F6" s="19"/>
      <c r="G6" s="19"/>
      <c r="H6" s="19"/>
      <c r="I6" s="19"/>
      <c r="J6" s="36"/>
      <c r="K6" s="7"/>
      <c r="L6" s="7"/>
      <c r="M6" s="7"/>
      <c r="N6" s="8" t="s">
        <v>8</v>
      </c>
      <c r="O6" s="72" t="s">
        <v>110</v>
      </c>
      <c r="P6" s="108" t="s">
        <v>199</v>
      </c>
      <c r="Q6" s="119" t="s">
        <v>224</v>
      </c>
      <c r="R6" s="120" t="s">
        <v>225</v>
      </c>
      <c r="S6" s="44"/>
      <c r="T6" s="44"/>
      <c r="U6" s="44"/>
      <c r="V6" s="44"/>
      <c r="W6" s="121"/>
      <c r="X6" s="209">
        <f>R50</f>
        <v>-2968</v>
      </c>
      <c r="Y6" s="7"/>
      <c r="Z6" s="7"/>
      <c r="AA6" s="7"/>
      <c r="AB6" s="8" t="s">
        <v>8</v>
      </c>
      <c r="AC6" s="9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0" ht="15" customHeight="1" x14ac:dyDescent="0.25">
      <c r="A7" s="5" t="s">
        <v>6</v>
      </c>
      <c r="B7" s="72" t="s">
        <v>18</v>
      </c>
      <c r="C7" s="103" t="s">
        <v>220</v>
      </c>
      <c r="D7" s="103" t="s">
        <v>221</v>
      </c>
      <c r="E7" s="105" t="s">
        <v>222</v>
      </c>
      <c r="F7" s="22"/>
      <c r="G7" s="22"/>
      <c r="H7" s="22"/>
      <c r="I7" s="22"/>
      <c r="J7" s="82"/>
      <c r="K7" s="7"/>
      <c r="L7" s="7"/>
      <c r="M7" s="7"/>
      <c r="N7" s="8" t="s">
        <v>8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8" t="s">
        <v>8</v>
      </c>
      <c r="AC7" s="9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 ht="15" customHeight="1" x14ac:dyDescent="0.25">
      <c r="A8" s="9"/>
      <c r="B8" s="72" t="s">
        <v>19</v>
      </c>
      <c r="C8" s="108" t="s">
        <v>220</v>
      </c>
      <c r="D8" s="108" t="s">
        <v>154</v>
      </c>
      <c r="E8" s="120" t="s">
        <v>223</v>
      </c>
      <c r="F8" s="26"/>
      <c r="G8" s="26"/>
      <c r="H8" s="26"/>
      <c r="I8" s="26"/>
      <c r="J8" s="121"/>
      <c r="K8" s="7"/>
      <c r="L8" s="7"/>
      <c r="M8" s="7"/>
      <c r="N8" s="8" t="s">
        <v>8</v>
      </c>
      <c r="O8" s="72" t="s">
        <v>18</v>
      </c>
      <c r="P8" s="134" t="s">
        <v>116</v>
      </c>
      <c r="Q8" s="134"/>
      <c r="R8" s="134"/>
      <c r="S8" s="7"/>
      <c r="T8" s="7"/>
      <c r="U8" s="7"/>
      <c r="V8" s="7"/>
      <c r="W8" s="7"/>
      <c r="X8" s="7"/>
      <c r="Y8" s="7"/>
      <c r="Z8" s="7"/>
      <c r="AA8" s="7"/>
      <c r="AB8" s="8" t="s">
        <v>8</v>
      </c>
      <c r="AC8" s="9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0" ht="15" customHeight="1" x14ac:dyDescent="0.25">
      <c r="A9" s="9"/>
      <c r="B9" s="72" t="s">
        <v>110</v>
      </c>
      <c r="C9" s="108" t="s">
        <v>199</v>
      </c>
      <c r="D9" s="119" t="s">
        <v>224</v>
      </c>
      <c r="E9" s="120" t="s">
        <v>225</v>
      </c>
      <c r="F9" s="44"/>
      <c r="G9" s="44"/>
      <c r="H9" s="44"/>
      <c r="I9" s="44"/>
      <c r="J9" s="121"/>
      <c r="K9" s="7"/>
      <c r="L9" s="7"/>
      <c r="M9" s="7"/>
      <c r="N9" s="8" t="s">
        <v>8</v>
      </c>
      <c r="O9" s="7"/>
      <c r="P9" s="35" t="s">
        <v>10</v>
      </c>
      <c r="Q9" s="210" t="s">
        <v>237</v>
      </c>
      <c r="R9" s="35" t="s">
        <v>11</v>
      </c>
      <c r="S9" s="8" t="s">
        <v>240</v>
      </c>
      <c r="T9" s="8" t="s">
        <v>11</v>
      </c>
      <c r="U9" s="8" t="s">
        <v>243</v>
      </c>
      <c r="V9" s="8"/>
      <c r="W9" s="8"/>
      <c r="X9" s="7"/>
      <c r="Y9" s="7"/>
      <c r="Z9" s="7"/>
      <c r="AA9" s="7"/>
      <c r="AB9" s="8" t="s">
        <v>8</v>
      </c>
      <c r="AC9" s="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</row>
    <row r="10" spans="1:50" ht="1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7"/>
      <c r="N10" s="8" t="s">
        <v>8</v>
      </c>
      <c r="O10" s="7"/>
      <c r="P10" s="35" t="s">
        <v>10</v>
      </c>
      <c r="Q10" s="8">
        <f>R22</f>
        <v>28440</v>
      </c>
      <c r="R10" s="35" t="s">
        <v>11</v>
      </c>
      <c r="S10" s="8">
        <f>K18</f>
        <v>2460</v>
      </c>
      <c r="T10" s="8" t="s">
        <v>11</v>
      </c>
      <c r="U10" s="8">
        <f>K19</f>
        <v>2730</v>
      </c>
      <c r="V10" s="8"/>
      <c r="W10" s="8"/>
      <c r="X10" s="7"/>
      <c r="Y10" s="7"/>
      <c r="Z10" s="7"/>
      <c r="AA10" s="7"/>
      <c r="AB10" s="8" t="s">
        <v>8</v>
      </c>
      <c r="AC10" s="9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0" ht="15" customHeight="1" x14ac:dyDescent="0.25">
      <c r="A11" s="16"/>
      <c r="B11" s="9"/>
      <c r="C11" s="7"/>
      <c r="D11" s="7"/>
      <c r="E11" s="7"/>
      <c r="F11" s="7"/>
      <c r="G11" s="7"/>
      <c r="H11" s="7"/>
      <c r="I11" s="7"/>
      <c r="J11" s="7"/>
      <c r="K11" s="152"/>
      <c r="L11" s="152" t="s">
        <v>226</v>
      </c>
      <c r="M11" s="9"/>
      <c r="N11" s="8" t="s">
        <v>8</v>
      </c>
      <c r="O11" s="7"/>
      <c r="P11" s="35" t="s">
        <v>10</v>
      </c>
      <c r="Q11" s="98">
        <f>Q10-S10-U10-W10</f>
        <v>23250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8" t="s">
        <v>8</v>
      </c>
      <c r="AC11" s="9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0" ht="15" customHeight="1" x14ac:dyDescent="0.25">
      <c r="A12" s="5" t="s">
        <v>6</v>
      </c>
      <c r="B12" s="9"/>
      <c r="C12" s="5" t="s">
        <v>185</v>
      </c>
      <c r="K12" s="153" t="s">
        <v>227</v>
      </c>
      <c r="L12" s="153" t="s">
        <v>228</v>
      </c>
      <c r="N12" s="8" t="s">
        <v>8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0" ht="15" customHeight="1" x14ac:dyDescent="0.25">
      <c r="A13" s="9"/>
      <c r="B13" s="9"/>
      <c r="C13" s="53" t="s">
        <v>102</v>
      </c>
      <c r="D13" s="53" t="s">
        <v>103</v>
      </c>
      <c r="E13" s="19" t="s">
        <v>104</v>
      </c>
      <c r="F13" s="19"/>
      <c r="G13" s="19"/>
      <c r="H13" s="19"/>
      <c r="I13" s="19"/>
      <c r="J13" s="19"/>
      <c r="K13" s="58" t="s">
        <v>228</v>
      </c>
      <c r="L13" s="58" t="s">
        <v>229</v>
      </c>
      <c r="N13" s="8" t="s">
        <v>8</v>
      </c>
      <c r="O13" s="7"/>
      <c r="P13" s="26" t="s">
        <v>270</v>
      </c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0" ht="15" customHeight="1" x14ac:dyDescent="0.25">
      <c r="A14" s="5"/>
      <c r="B14" s="9"/>
      <c r="C14" s="103" t="s">
        <v>105</v>
      </c>
      <c r="D14" s="103" t="s">
        <v>230</v>
      </c>
      <c r="E14" s="76" t="s">
        <v>231</v>
      </c>
      <c r="F14" s="22"/>
      <c r="G14" s="81"/>
      <c r="H14" s="81"/>
      <c r="I14" s="81"/>
      <c r="J14" s="81"/>
      <c r="K14" s="124">
        <v>13670</v>
      </c>
      <c r="L14" s="154" t="s">
        <v>78</v>
      </c>
      <c r="N14" s="8" t="s">
        <v>8</v>
      </c>
      <c r="O14" s="7"/>
      <c r="P14" s="210" t="s">
        <v>237</v>
      </c>
      <c r="Q14" s="8" t="s">
        <v>10</v>
      </c>
      <c r="R14" s="7" t="s">
        <v>231</v>
      </c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5" customHeight="1" x14ac:dyDescent="0.25">
      <c r="C15" s="106" t="s">
        <v>105</v>
      </c>
      <c r="D15" s="106" t="s">
        <v>232</v>
      </c>
      <c r="E15" s="77" t="s">
        <v>233</v>
      </c>
      <c r="F15" s="24"/>
      <c r="G15" s="68"/>
      <c r="H15" s="68"/>
      <c r="I15" s="68"/>
      <c r="J15" s="68"/>
      <c r="K15" s="63">
        <v>11350</v>
      </c>
      <c r="L15" s="155" t="s">
        <v>78</v>
      </c>
      <c r="N15" s="8" t="s">
        <v>8</v>
      </c>
      <c r="O15" s="211"/>
      <c r="P15" s="7"/>
      <c r="Q15" s="212" t="s">
        <v>271</v>
      </c>
      <c r="R15" s="7" t="s">
        <v>233</v>
      </c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0" ht="15" customHeight="1" x14ac:dyDescent="0.25">
      <c r="C16" s="106" t="s">
        <v>105</v>
      </c>
      <c r="D16" s="156" t="s">
        <v>234</v>
      </c>
      <c r="E16" s="118" t="s">
        <v>235</v>
      </c>
      <c r="F16" s="68"/>
      <c r="G16" s="68"/>
      <c r="H16" s="68"/>
      <c r="I16" s="68"/>
      <c r="J16" s="68"/>
      <c r="K16" s="63">
        <v>3420</v>
      </c>
      <c r="L16" s="155" t="s">
        <v>78</v>
      </c>
      <c r="N16" s="8" t="s">
        <v>8</v>
      </c>
      <c r="O16" s="211"/>
      <c r="P16" s="7"/>
      <c r="Q16" s="212" t="s">
        <v>271</v>
      </c>
      <c r="R16" s="7" t="s">
        <v>235</v>
      </c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9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3:50" ht="15" customHeight="1" x14ac:dyDescent="0.25">
      <c r="C17" s="106" t="s">
        <v>105</v>
      </c>
      <c r="D17" s="156" t="s">
        <v>129</v>
      </c>
      <c r="E17" s="157" t="s">
        <v>236</v>
      </c>
      <c r="F17" s="68"/>
      <c r="G17" s="68"/>
      <c r="H17" s="68"/>
      <c r="I17" s="68"/>
      <c r="J17" s="68"/>
      <c r="K17" s="63"/>
      <c r="L17" s="155" t="s">
        <v>78</v>
      </c>
      <c r="M17" s="72" t="s">
        <v>237</v>
      </c>
      <c r="N17" s="8" t="s">
        <v>8</v>
      </c>
      <c r="O17" s="211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3:50" ht="15" customHeight="1" x14ac:dyDescent="0.25">
      <c r="C18" s="106" t="s">
        <v>105</v>
      </c>
      <c r="D18" s="156" t="s">
        <v>238</v>
      </c>
      <c r="E18" s="157" t="s">
        <v>239</v>
      </c>
      <c r="F18" s="68"/>
      <c r="G18" s="68"/>
      <c r="H18" s="68"/>
      <c r="I18" s="68"/>
      <c r="J18" s="68"/>
      <c r="K18" s="63">
        <v>2460</v>
      </c>
      <c r="L18" s="155" t="s">
        <v>78</v>
      </c>
      <c r="M18" s="72" t="s">
        <v>240</v>
      </c>
      <c r="N18" s="8" t="s">
        <v>8</v>
      </c>
      <c r="O18" s="211"/>
      <c r="P18" s="7"/>
      <c r="Q18" s="8" t="s">
        <v>10</v>
      </c>
      <c r="R18" s="7">
        <f>K14</f>
        <v>13670</v>
      </c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3:50" ht="15" customHeight="1" x14ac:dyDescent="0.25">
      <c r="C19" s="108" t="s">
        <v>105</v>
      </c>
      <c r="D19" s="119" t="s">
        <v>241</v>
      </c>
      <c r="E19" s="158" t="s">
        <v>242</v>
      </c>
      <c r="F19" s="44"/>
      <c r="G19" s="44"/>
      <c r="H19" s="44"/>
      <c r="I19" s="44"/>
      <c r="J19" s="44"/>
      <c r="K19" s="61">
        <v>2730</v>
      </c>
      <c r="L19" s="159" t="s">
        <v>78</v>
      </c>
      <c r="M19" s="72" t="s">
        <v>243</v>
      </c>
      <c r="N19" s="8" t="s">
        <v>8</v>
      </c>
      <c r="O19" s="211"/>
      <c r="P19" s="7"/>
      <c r="Q19" s="212" t="s">
        <v>271</v>
      </c>
      <c r="R19" s="7">
        <f>K15</f>
        <v>11350</v>
      </c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3:50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 t="s">
        <v>8</v>
      </c>
      <c r="O20" s="7"/>
      <c r="P20" s="7"/>
      <c r="Q20" s="212" t="s">
        <v>271</v>
      </c>
      <c r="R20" s="7">
        <f>K16</f>
        <v>3420</v>
      </c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</row>
    <row r="21" spans="3:50" ht="15" customHeight="1" x14ac:dyDescent="0.25">
      <c r="C21" s="16" t="s">
        <v>244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8" t="s">
        <v>8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3:50" ht="15" customHeight="1" x14ac:dyDescent="0.25">
      <c r="C22" s="21" t="s">
        <v>245</v>
      </c>
      <c r="D22" s="22"/>
      <c r="E22" s="22"/>
      <c r="F22" s="22"/>
      <c r="G22" s="22"/>
      <c r="H22" s="22"/>
      <c r="I22" s="22"/>
      <c r="J22" s="22"/>
      <c r="K22" s="22"/>
      <c r="L22" s="124">
        <v>1400</v>
      </c>
      <c r="M22" s="9"/>
      <c r="N22" s="8" t="s">
        <v>8</v>
      </c>
      <c r="O22" s="7"/>
      <c r="P22" s="7"/>
      <c r="Q22" s="8" t="s">
        <v>10</v>
      </c>
      <c r="R22" s="213">
        <f>SUM(K14:K16)</f>
        <v>28440</v>
      </c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3:50" ht="15" customHeight="1" x14ac:dyDescent="0.25">
      <c r="C23" s="25" t="s">
        <v>246</v>
      </c>
      <c r="D23" s="26"/>
      <c r="E23" s="26"/>
      <c r="F23" s="26"/>
      <c r="G23" s="26"/>
      <c r="H23" s="26"/>
      <c r="I23" s="26"/>
      <c r="J23" s="26"/>
      <c r="K23" s="26"/>
      <c r="L23" s="61">
        <v>490</v>
      </c>
      <c r="M23" s="9"/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3:50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3:50" ht="90" customHeight="1" x14ac:dyDescent="0.25">
      <c r="C25" s="238" t="s">
        <v>247</v>
      </c>
      <c r="D25" s="239"/>
      <c r="E25" s="239"/>
      <c r="F25" s="240"/>
      <c r="G25" s="241" t="s">
        <v>248</v>
      </c>
      <c r="H25" s="242"/>
      <c r="I25" s="243" t="s">
        <v>249</v>
      </c>
      <c r="J25" s="245" t="s">
        <v>250</v>
      </c>
      <c r="K25" s="243" t="s">
        <v>251</v>
      </c>
      <c r="L25" s="7"/>
      <c r="M25" s="9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3:50" ht="15" customHeight="1" x14ac:dyDescent="0.25">
      <c r="C26" s="160"/>
      <c r="D26" s="161"/>
      <c r="E26" s="161"/>
      <c r="F26" s="162"/>
      <c r="G26" s="163" t="s">
        <v>252</v>
      </c>
      <c r="H26" s="164" t="s">
        <v>253</v>
      </c>
      <c r="I26" s="244"/>
      <c r="J26" s="246"/>
      <c r="K26" s="244"/>
      <c r="L26" s="7"/>
      <c r="M26" s="9"/>
      <c r="N26" s="8" t="s">
        <v>8</v>
      </c>
      <c r="O26" s="72" t="s">
        <v>19</v>
      </c>
      <c r="P26" s="214" t="s">
        <v>272</v>
      </c>
      <c r="Q26" s="80"/>
      <c r="R26" s="80"/>
      <c r="S26" s="80"/>
      <c r="T26" s="80"/>
      <c r="U26" s="80"/>
      <c r="V26" s="7"/>
      <c r="W26" s="7"/>
      <c r="X26" s="7"/>
      <c r="Y26" s="7"/>
      <c r="Z26" s="7"/>
      <c r="AA26" s="7"/>
      <c r="AB26" s="8" t="s">
        <v>8</v>
      </c>
      <c r="AC26" s="16" t="s">
        <v>273</v>
      </c>
      <c r="AD26" s="67">
        <f ca="1">RANDBETWEEN(-5,5)/100</f>
        <v>0</v>
      </c>
      <c r="AF26" s="100" t="s">
        <v>274</v>
      </c>
      <c r="AG26" s="100">
        <v>20</v>
      </c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3:50" ht="15" customHeight="1" x14ac:dyDescent="0.25">
      <c r="C27" s="165"/>
      <c r="D27" s="166"/>
      <c r="E27" s="166"/>
      <c r="F27" s="167"/>
      <c r="G27" s="168" t="s">
        <v>254</v>
      </c>
      <c r="H27" s="169" t="s">
        <v>255</v>
      </c>
      <c r="I27" s="168" t="s">
        <v>256</v>
      </c>
      <c r="J27" s="169" t="s">
        <v>257</v>
      </c>
      <c r="K27" s="168" t="s">
        <v>258</v>
      </c>
      <c r="L27" s="7"/>
      <c r="M27" s="9"/>
      <c r="N27" s="8" t="s">
        <v>8</v>
      </c>
      <c r="O27" s="7"/>
      <c r="P27" s="8" t="s">
        <v>10</v>
      </c>
      <c r="Q27" s="7" t="s">
        <v>245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8" t="s">
        <v>8</v>
      </c>
      <c r="AC27" s="16" t="s">
        <v>275</v>
      </c>
      <c r="AD27" s="67">
        <f ca="1">RANDBETWEEN(-5,5)/100</f>
        <v>0</v>
      </c>
      <c r="AF27" s="100" t="s">
        <v>276</v>
      </c>
      <c r="AG27" s="100">
        <v>-1</v>
      </c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3:50" ht="15" customHeight="1" x14ac:dyDescent="0.25">
      <c r="C28" s="160" t="s">
        <v>259</v>
      </c>
      <c r="D28" s="170"/>
      <c r="E28" s="170"/>
      <c r="F28" s="171"/>
      <c r="G28" s="172"/>
      <c r="H28" s="173"/>
      <c r="I28" s="174"/>
      <c r="J28" s="173"/>
      <c r="K28" s="174"/>
      <c r="L28" s="7"/>
      <c r="M28" s="9"/>
      <c r="N28" s="8" t="s">
        <v>8</v>
      </c>
      <c r="O28" s="16"/>
      <c r="P28" s="212" t="s">
        <v>271</v>
      </c>
      <c r="Q28" s="7" t="s">
        <v>246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65" t="s">
        <v>277</v>
      </c>
      <c r="AD28" s="24"/>
      <c r="AE28" s="24"/>
      <c r="AF28" s="24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3:50" ht="15" customHeight="1" x14ac:dyDescent="0.25">
      <c r="C29" s="175"/>
      <c r="D29" s="176" t="s">
        <v>260</v>
      </c>
      <c r="E29" s="177"/>
      <c r="F29" s="178" t="s">
        <v>230</v>
      </c>
      <c r="G29" s="179">
        <v>27400</v>
      </c>
      <c r="H29" s="180">
        <v>27400</v>
      </c>
      <c r="I29" s="181" t="s">
        <v>261</v>
      </c>
      <c r="J29" s="182"/>
      <c r="K29" s="183"/>
      <c r="L29" s="7"/>
      <c r="M29" s="9"/>
      <c r="N29" s="8" t="s">
        <v>8</v>
      </c>
      <c r="O29" s="16"/>
      <c r="P29" s="35"/>
      <c r="Q29" s="16"/>
      <c r="R29" s="16"/>
      <c r="S29" s="16"/>
      <c r="T29" s="16"/>
      <c r="U29" s="7"/>
      <c r="V29" s="7"/>
      <c r="W29" s="7"/>
      <c r="X29" s="7"/>
      <c r="Y29" s="7"/>
      <c r="Z29" s="7"/>
      <c r="AA29" s="7"/>
      <c r="AB29" s="8" t="s">
        <v>8</v>
      </c>
      <c r="AC29" s="26" t="s">
        <v>278</v>
      </c>
      <c r="AD29" s="29" t="s">
        <v>279</v>
      </c>
      <c r="AE29" s="26" t="s">
        <v>280</v>
      </c>
      <c r="AF29" s="26" t="s">
        <v>281</v>
      </c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</row>
    <row r="30" spans="3:50" ht="15" customHeight="1" x14ac:dyDescent="0.25">
      <c r="C30" s="184"/>
      <c r="D30" s="185">
        <v>2013</v>
      </c>
      <c r="E30" s="186"/>
      <c r="F30" s="187" t="s">
        <v>232</v>
      </c>
      <c r="G30" s="179">
        <v>10000</v>
      </c>
      <c r="H30" s="180">
        <v>10000</v>
      </c>
      <c r="I30" s="188">
        <v>10000</v>
      </c>
      <c r="J30" s="189"/>
      <c r="K30" s="190"/>
      <c r="L30" s="7"/>
      <c r="M30" s="9"/>
      <c r="N30" s="8" t="s">
        <v>8</v>
      </c>
      <c r="O30" s="16"/>
      <c r="P30" s="8" t="s">
        <v>10</v>
      </c>
      <c r="Q30" s="8">
        <f>L22</f>
        <v>1400</v>
      </c>
      <c r="R30" s="8" t="s">
        <v>17</v>
      </c>
      <c r="S30" s="8">
        <f>L23</f>
        <v>490</v>
      </c>
      <c r="T30" s="8" t="s">
        <v>10</v>
      </c>
      <c r="U30" s="33">
        <f>SUM(L22:L23)</f>
        <v>1890</v>
      </c>
      <c r="V30" s="7"/>
      <c r="W30" s="7"/>
      <c r="X30" s="7"/>
      <c r="Y30" s="7"/>
      <c r="Z30" s="7"/>
      <c r="AA30" s="7"/>
      <c r="AB30" s="8" t="s">
        <v>8</v>
      </c>
      <c r="AC30" s="7">
        <v>100</v>
      </c>
      <c r="AD30" s="39">
        <v>100</v>
      </c>
      <c r="AE30" s="7">
        <v>99</v>
      </c>
      <c r="AF30" s="7">
        <v>100</v>
      </c>
      <c r="AG30" s="215">
        <f>AG26</f>
        <v>20</v>
      </c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3:50" ht="15" customHeight="1" x14ac:dyDescent="0.25">
      <c r="C31" s="184"/>
      <c r="D31" s="185">
        <v>2014</v>
      </c>
      <c r="E31" s="186"/>
      <c r="F31" s="187" t="s">
        <v>234</v>
      </c>
      <c r="G31" s="191">
        <v>9300</v>
      </c>
      <c r="H31" s="192">
        <v>10000</v>
      </c>
      <c r="I31" s="193">
        <v>9600</v>
      </c>
      <c r="J31" s="194"/>
      <c r="K31" s="190"/>
      <c r="L31" s="7"/>
      <c r="M31" s="9"/>
      <c r="N31" s="8" t="s">
        <v>8</v>
      </c>
      <c r="O31" s="16"/>
      <c r="P31" s="212"/>
      <c r="Q31" s="16"/>
      <c r="R31" s="16"/>
      <c r="S31" s="16"/>
      <c r="T31" s="16"/>
      <c r="U31" s="7"/>
      <c r="V31" s="7"/>
      <c r="W31" s="7"/>
      <c r="X31" s="7"/>
      <c r="Y31" s="7"/>
      <c r="Z31" s="7"/>
      <c r="AA31" s="7"/>
      <c r="AB31" s="8" t="s">
        <v>8</v>
      </c>
      <c r="AC31" s="7">
        <f ca="1">100*(1+AD27 - 1/AG31)</f>
        <v>94.736842105263165</v>
      </c>
      <c r="AD31" s="39">
        <f ca="1">100*(1+AD27 + 1/AG31)</f>
        <v>105.26315789473684</v>
      </c>
      <c r="AE31" s="7">
        <f>AE30-6</f>
        <v>93</v>
      </c>
      <c r="AF31" s="7">
        <f>AF30-4</f>
        <v>96</v>
      </c>
      <c r="AG31" s="75">
        <f>AG30+AG27</f>
        <v>19</v>
      </c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3:50" ht="15" customHeight="1" x14ac:dyDescent="0.25">
      <c r="C32" s="184"/>
      <c r="D32" s="185">
        <v>2015</v>
      </c>
      <c r="E32" s="186"/>
      <c r="F32" s="187" t="s">
        <v>262</v>
      </c>
      <c r="G32" s="195">
        <v>9310</v>
      </c>
      <c r="H32" s="196">
        <v>9800</v>
      </c>
      <c r="I32" s="193">
        <v>8624</v>
      </c>
      <c r="J32" s="194"/>
      <c r="K32" s="190"/>
      <c r="L32" s="7"/>
      <c r="M32" s="9"/>
      <c r="N32" s="8" t="s">
        <v>8</v>
      </c>
      <c r="O32" s="16"/>
      <c r="P32" s="16"/>
      <c r="Q32" s="16"/>
      <c r="R32" s="16"/>
      <c r="S32" s="16"/>
      <c r="T32" s="16"/>
      <c r="U32" s="7"/>
      <c r="V32" s="7"/>
      <c r="W32" s="7"/>
      <c r="X32" s="7"/>
      <c r="Y32" s="7"/>
      <c r="Z32" s="7"/>
      <c r="AA32" s="7"/>
      <c r="AB32" s="8" t="s">
        <v>8</v>
      </c>
      <c r="AC32" s="7">
        <f ca="1">100*(1+AD27 - 1/AG32)</f>
        <v>94.444444444444443</v>
      </c>
      <c r="AD32" s="39">
        <f ca="1">100*(1+AD27 + 1/AG32)</f>
        <v>105.55555555555556</v>
      </c>
      <c r="AE32" s="7">
        <f t="shared" ref="AE32:AE39" si="0">AE31-6</f>
        <v>87</v>
      </c>
      <c r="AF32" s="7">
        <f t="shared" ref="AF32:AF39" si="1">AF31-4</f>
        <v>92</v>
      </c>
      <c r="AG32" s="75">
        <f>AG31+AG27</f>
        <v>18</v>
      </c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</row>
    <row r="33" spans="1:50" ht="15" customHeight="1" x14ac:dyDescent="0.25">
      <c r="C33" s="184"/>
      <c r="D33" s="185">
        <v>2016</v>
      </c>
      <c r="E33" s="186"/>
      <c r="F33" s="187" t="s">
        <v>263</v>
      </c>
      <c r="G33" s="195">
        <v>9212</v>
      </c>
      <c r="H33" s="196">
        <v>9800</v>
      </c>
      <c r="I33" s="193">
        <v>7938</v>
      </c>
      <c r="J33" s="194"/>
      <c r="K33" s="190"/>
      <c r="L33" s="7"/>
      <c r="M33" s="9"/>
      <c r="N33" s="8" t="s">
        <v>8</v>
      </c>
      <c r="O33" s="72" t="s">
        <v>110</v>
      </c>
      <c r="P33" s="46" t="s">
        <v>225</v>
      </c>
      <c r="Q33" s="46"/>
      <c r="R33" s="46"/>
      <c r="S33" s="16"/>
      <c r="T33" s="16"/>
      <c r="U33" s="7"/>
      <c r="V33" s="7"/>
      <c r="W33" s="7"/>
      <c r="X33" s="7"/>
      <c r="Y33" s="7"/>
      <c r="Z33" s="7"/>
      <c r="AA33" s="7"/>
      <c r="AB33" s="8" t="s">
        <v>8</v>
      </c>
      <c r="AC33" s="7">
        <f ca="1">100*(1+AD27 - 1/AG33)</f>
        <v>94.117647058823522</v>
      </c>
      <c r="AD33" s="39">
        <f ca="1">100*(1+AD27 + 1/AG33)</f>
        <v>105.88235294117648</v>
      </c>
      <c r="AE33" s="7">
        <f t="shared" si="0"/>
        <v>81</v>
      </c>
      <c r="AF33" s="7">
        <f t="shared" si="1"/>
        <v>88</v>
      </c>
      <c r="AG33" s="75">
        <f>AG32+AG27</f>
        <v>17</v>
      </c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</row>
    <row r="34" spans="1:50" ht="15" customHeight="1" x14ac:dyDescent="0.25">
      <c r="C34" s="184"/>
      <c r="D34" s="185">
        <v>2017</v>
      </c>
      <c r="E34" s="186"/>
      <c r="F34" s="187" t="s">
        <v>264</v>
      </c>
      <c r="G34" s="195">
        <v>9314</v>
      </c>
      <c r="H34" s="196">
        <v>9702</v>
      </c>
      <c r="I34" s="193">
        <v>8053</v>
      </c>
      <c r="J34" s="194"/>
      <c r="K34" s="190"/>
      <c r="L34" s="7"/>
      <c r="M34" s="9"/>
      <c r="N34" s="8" t="s">
        <v>8</v>
      </c>
      <c r="O34" s="16"/>
      <c r="P34" s="35" t="s">
        <v>75</v>
      </c>
      <c r="Q34" s="7" t="s">
        <v>282</v>
      </c>
      <c r="R34" s="16"/>
      <c r="S34" s="16"/>
      <c r="T34" s="16"/>
      <c r="U34" s="7"/>
      <c r="V34" s="7"/>
      <c r="W34" s="7"/>
      <c r="X34" s="7"/>
      <c r="Y34" s="7"/>
      <c r="Z34" s="7"/>
      <c r="AA34" s="7"/>
      <c r="AB34" s="8" t="s">
        <v>8</v>
      </c>
      <c r="AC34" s="7">
        <f ca="1">100*(1+AD27 - 1/AG34)</f>
        <v>93.75</v>
      </c>
      <c r="AD34" s="39">
        <f ca="1">100*(1+AD27 + 1/AG34)</f>
        <v>106.25</v>
      </c>
      <c r="AE34" s="7">
        <f t="shared" si="0"/>
        <v>75</v>
      </c>
      <c r="AF34" s="7">
        <f t="shared" si="1"/>
        <v>84</v>
      </c>
      <c r="AG34" s="75">
        <f>AG33+AG27</f>
        <v>16</v>
      </c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</row>
    <row r="35" spans="1:50" ht="15" customHeight="1" x14ac:dyDescent="0.25">
      <c r="C35" s="184"/>
      <c r="D35" s="185">
        <v>2018</v>
      </c>
      <c r="E35" s="186"/>
      <c r="F35" s="187" t="s">
        <v>265</v>
      </c>
      <c r="G35" s="195">
        <v>8917</v>
      </c>
      <c r="H35" s="196">
        <v>9799</v>
      </c>
      <c r="I35" s="193">
        <v>7153</v>
      </c>
      <c r="J35" s="194"/>
      <c r="K35" s="190"/>
      <c r="L35" s="7"/>
      <c r="M35" s="9"/>
      <c r="N35" s="8" t="s">
        <v>8</v>
      </c>
      <c r="O35" s="16"/>
      <c r="P35" s="35" t="s">
        <v>75</v>
      </c>
      <c r="Q35" s="7" t="s">
        <v>283</v>
      </c>
      <c r="R35" s="16"/>
      <c r="S35" s="16"/>
      <c r="T35" s="16"/>
      <c r="U35" s="7"/>
      <c r="V35" s="7"/>
      <c r="W35" s="7"/>
      <c r="X35" s="7"/>
      <c r="Y35" s="7"/>
      <c r="Z35" s="7"/>
      <c r="AA35" s="7"/>
      <c r="AB35" s="8" t="s">
        <v>8</v>
      </c>
      <c r="AC35" s="7">
        <f ca="1">100*(1+AD27 - 1/AG35)</f>
        <v>93.333333333333329</v>
      </c>
      <c r="AD35" s="39">
        <f ca="1">100*(1+AD27 + 1/AG35)</f>
        <v>106.66666666666667</v>
      </c>
      <c r="AE35" s="7">
        <f t="shared" si="0"/>
        <v>69</v>
      </c>
      <c r="AF35" s="7">
        <f t="shared" si="1"/>
        <v>80</v>
      </c>
      <c r="AG35" s="75">
        <f>AG34+AG27</f>
        <v>15</v>
      </c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1:50" ht="15" customHeight="1" x14ac:dyDescent="0.25">
      <c r="C36" s="184"/>
      <c r="D36" s="185">
        <v>2019</v>
      </c>
      <c r="E36" s="186"/>
      <c r="F36" s="187" t="s">
        <v>266</v>
      </c>
      <c r="G36" s="195">
        <v>9119</v>
      </c>
      <c r="H36" s="196">
        <v>9701</v>
      </c>
      <c r="I36" s="193">
        <v>6209</v>
      </c>
      <c r="J36" s="194"/>
      <c r="K36" s="190"/>
      <c r="L36" s="7"/>
      <c r="M36" s="9"/>
      <c r="N36" s="8" t="s">
        <v>8</v>
      </c>
      <c r="O36" s="16"/>
      <c r="P36" s="35" t="s">
        <v>75</v>
      </c>
      <c r="Q36" s="7" t="s">
        <v>284</v>
      </c>
      <c r="R36" s="16"/>
      <c r="S36" s="16"/>
      <c r="T36" s="16"/>
      <c r="U36" s="7"/>
      <c r="V36" s="7"/>
      <c r="W36" s="7"/>
      <c r="X36" s="7"/>
      <c r="Y36" s="7"/>
      <c r="Z36" s="7"/>
      <c r="AA36" s="7"/>
      <c r="AB36" s="8" t="s">
        <v>8</v>
      </c>
      <c r="AC36" s="7">
        <f ca="1">100*(1+AD27 - 1/AG36)</f>
        <v>92.857142857142861</v>
      </c>
      <c r="AD36" s="39">
        <f ca="1">100*(1+AD27 + 1/AG36)</f>
        <v>107.14285714285714</v>
      </c>
      <c r="AE36" s="7">
        <f t="shared" si="0"/>
        <v>63</v>
      </c>
      <c r="AF36" s="7">
        <f t="shared" si="1"/>
        <v>76</v>
      </c>
      <c r="AG36" s="75">
        <f>AG35+AG27</f>
        <v>14</v>
      </c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1:50" ht="15" customHeight="1" x14ac:dyDescent="0.25">
      <c r="C37" s="184"/>
      <c r="D37" s="185">
        <v>2020</v>
      </c>
      <c r="E37" s="186"/>
      <c r="F37" s="187" t="s">
        <v>267</v>
      </c>
      <c r="G37" s="195">
        <v>9692</v>
      </c>
      <c r="H37" s="196">
        <v>9410</v>
      </c>
      <c r="I37" s="193">
        <v>6399</v>
      </c>
      <c r="J37" s="194"/>
      <c r="K37" s="190"/>
      <c r="L37" s="7"/>
      <c r="M37" s="9"/>
      <c r="N37" s="8" t="s">
        <v>8</v>
      </c>
      <c r="O37" s="1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>
        <f ca="1">100*(1+AD27 - 1/AG37)</f>
        <v>92.307692307692307</v>
      </c>
      <c r="AD37" s="39">
        <f ca="1">100*(1+AD27 + 1/AG37)</f>
        <v>107.69230769230769</v>
      </c>
      <c r="AE37" s="7">
        <f t="shared" si="0"/>
        <v>57</v>
      </c>
      <c r="AF37" s="7">
        <f t="shared" si="1"/>
        <v>72</v>
      </c>
      <c r="AG37" s="75">
        <f>AG36+AG27</f>
        <v>13</v>
      </c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1:50" ht="15" customHeight="1" x14ac:dyDescent="0.25">
      <c r="C38" s="184"/>
      <c r="D38" s="185">
        <v>2021</v>
      </c>
      <c r="E38" s="186"/>
      <c r="F38" s="187" t="s">
        <v>268</v>
      </c>
      <c r="G38" s="195">
        <v>9884</v>
      </c>
      <c r="H38" s="196">
        <v>9504</v>
      </c>
      <c r="I38" s="193">
        <v>5988</v>
      </c>
      <c r="J38" s="194"/>
      <c r="K38" s="190"/>
      <c r="L38" s="7"/>
      <c r="M38" s="9"/>
      <c r="N38" s="8" t="s">
        <v>8</v>
      </c>
      <c r="O38" s="16"/>
      <c r="P38" s="216" t="s">
        <v>285</v>
      </c>
      <c r="Q38" s="217"/>
      <c r="R38" s="218" t="s">
        <v>286</v>
      </c>
      <c r="S38" s="91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>
        <f ca="1">100*(1+AD27 - 1/AG38)</f>
        <v>91.666666666666657</v>
      </c>
      <c r="AD38" s="39">
        <f ca="1">100*(1+AD27 + 1/AG38)</f>
        <v>108.33333333333333</v>
      </c>
      <c r="AE38" s="7">
        <f t="shared" si="0"/>
        <v>51</v>
      </c>
      <c r="AF38" s="7">
        <f t="shared" si="1"/>
        <v>68</v>
      </c>
      <c r="AG38" s="75">
        <f>AG37+AG27</f>
        <v>12</v>
      </c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1:50" ht="15" customHeight="1" thickBot="1" x14ac:dyDescent="0.3">
      <c r="A39" s="9"/>
      <c r="B39" s="9"/>
      <c r="C39" s="197"/>
      <c r="D39" s="198">
        <v>2022</v>
      </c>
      <c r="E39" s="199"/>
      <c r="F39" s="200" t="s">
        <v>238</v>
      </c>
      <c r="G39" s="201" t="s">
        <v>261</v>
      </c>
      <c r="H39" s="202">
        <v>9979</v>
      </c>
      <c r="I39" s="203">
        <v>5788</v>
      </c>
      <c r="J39" s="204"/>
      <c r="K39" s="205" t="s">
        <v>261</v>
      </c>
      <c r="L39" s="9"/>
      <c r="M39" s="9"/>
      <c r="N39" s="8" t="s">
        <v>8</v>
      </c>
      <c r="O39" s="16"/>
      <c r="P39" s="23" t="s">
        <v>287</v>
      </c>
      <c r="Q39" s="39"/>
      <c r="R39" s="219">
        <f>G29-H29</f>
        <v>0</v>
      </c>
      <c r="S39" s="39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>
        <f ca="1">100*(1+AD27 - 1/AG39)</f>
        <v>90.909090909090907</v>
      </c>
      <c r="AD39" s="39">
        <f ca="1">100*(1+AD27 + 1/AG39)</f>
        <v>109.09090909090908</v>
      </c>
      <c r="AE39" s="7">
        <f t="shared" si="0"/>
        <v>45</v>
      </c>
      <c r="AF39" s="7">
        <f t="shared" si="1"/>
        <v>64</v>
      </c>
      <c r="AG39" s="75">
        <f>AG38+AG27</f>
        <v>11</v>
      </c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0" ht="15" customHeight="1" x14ac:dyDescent="0.25">
      <c r="N40" s="8" t="s">
        <v>8</v>
      </c>
      <c r="O40" s="16"/>
      <c r="P40" s="220">
        <f>D30</f>
        <v>2013</v>
      </c>
      <c r="Q40" s="39"/>
      <c r="R40" s="219">
        <f t="shared" ref="R40:R48" si="2">G30-H30</f>
        <v>0</v>
      </c>
      <c r="S40" s="39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ht="15" customHeight="1" x14ac:dyDescent="0.25">
      <c r="N41" s="8" t="s">
        <v>8</v>
      </c>
      <c r="O41" s="7"/>
      <c r="P41" s="220">
        <f t="shared" ref="P41:P49" si="3">D31</f>
        <v>2014</v>
      </c>
      <c r="Q41" s="39"/>
      <c r="R41" s="219">
        <f t="shared" si="2"/>
        <v>-700</v>
      </c>
      <c r="S41" s="39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1:50" ht="15" customHeight="1" x14ac:dyDescent="0.25">
      <c r="N42" s="8" t="s">
        <v>8</v>
      </c>
      <c r="O42" s="7"/>
      <c r="P42" s="220">
        <f t="shared" si="3"/>
        <v>2015</v>
      </c>
      <c r="Q42" s="39"/>
      <c r="R42" s="219">
        <f t="shared" si="2"/>
        <v>-490</v>
      </c>
      <c r="S42" s="39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ht="15" customHeight="1" x14ac:dyDescent="0.25">
      <c r="N43" s="8" t="s">
        <v>8</v>
      </c>
      <c r="O43" s="7"/>
      <c r="P43" s="220">
        <f t="shared" si="3"/>
        <v>2016</v>
      </c>
      <c r="Q43" s="39"/>
      <c r="R43" s="219">
        <f t="shared" si="2"/>
        <v>-588</v>
      </c>
      <c r="S43" s="39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1:50" ht="15" customHeight="1" x14ac:dyDescent="0.25">
      <c r="N44" s="8" t="s">
        <v>8</v>
      </c>
      <c r="O44" s="7"/>
      <c r="P44" s="220">
        <f t="shared" si="3"/>
        <v>2017</v>
      </c>
      <c r="Q44" s="39"/>
      <c r="R44" s="219">
        <f t="shared" si="2"/>
        <v>-388</v>
      </c>
      <c r="S44" s="39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</row>
    <row r="45" spans="1:50" ht="15" customHeight="1" x14ac:dyDescent="0.25">
      <c r="N45" s="8" t="s">
        <v>8</v>
      </c>
      <c r="O45" s="7"/>
      <c r="P45" s="220">
        <f t="shared" si="3"/>
        <v>2018</v>
      </c>
      <c r="Q45" s="39"/>
      <c r="R45" s="219">
        <f t="shared" si="2"/>
        <v>-882</v>
      </c>
      <c r="S45" s="39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1:50" ht="15" customHeight="1" x14ac:dyDescent="0.25">
      <c r="N46" s="8" t="s">
        <v>8</v>
      </c>
      <c r="O46" s="7"/>
      <c r="P46" s="220">
        <f t="shared" si="3"/>
        <v>2019</v>
      </c>
      <c r="Q46" s="39"/>
      <c r="R46" s="219">
        <f t="shared" si="2"/>
        <v>-582</v>
      </c>
      <c r="S46" s="39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</row>
    <row r="47" spans="1:50" ht="15" customHeight="1" x14ac:dyDescent="0.25">
      <c r="N47" s="8" t="s">
        <v>8</v>
      </c>
      <c r="O47" s="7"/>
      <c r="P47" s="220">
        <f t="shared" si="3"/>
        <v>2020</v>
      </c>
      <c r="Q47" s="39"/>
      <c r="R47" s="219">
        <f t="shared" si="2"/>
        <v>282</v>
      </c>
      <c r="S47" s="39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0" ht="15" customHeight="1" x14ac:dyDescent="0.25">
      <c r="N48" s="8" t="s">
        <v>8</v>
      </c>
      <c r="O48" s="7"/>
      <c r="P48" s="220">
        <f t="shared" si="3"/>
        <v>2021</v>
      </c>
      <c r="Q48" s="39"/>
      <c r="R48" s="219">
        <f t="shared" si="2"/>
        <v>380</v>
      </c>
      <c r="S48" s="39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</row>
    <row r="49" spans="1:50" ht="15" customHeight="1" x14ac:dyDescent="0.25">
      <c r="N49" s="8" t="s">
        <v>8</v>
      </c>
      <c r="O49" s="7"/>
      <c r="P49" s="221">
        <f t="shared" si="3"/>
        <v>2022</v>
      </c>
      <c r="Q49" s="29"/>
      <c r="R49" s="222" t="s">
        <v>261</v>
      </c>
      <c r="S49" s="29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</row>
    <row r="50" spans="1:50" ht="15" customHeight="1" x14ac:dyDescent="0.25">
      <c r="N50" s="8" t="s">
        <v>8</v>
      </c>
      <c r="O50" s="7"/>
      <c r="P50" s="223" t="s">
        <v>288</v>
      </c>
      <c r="Q50" s="7"/>
      <c r="R50" s="46">
        <f>SUM(R39:R48)</f>
        <v>-2968</v>
      </c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</row>
    <row r="52" spans="1:50" ht="15" customHeight="1" x14ac:dyDescent="0.25">
      <c r="N52" s="8" t="s">
        <v>8</v>
      </c>
      <c r="O52" s="7"/>
      <c r="P52" s="49" t="s">
        <v>289</v>
      </c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</row>
    <row r="53" spans="1:50" ht="15" customHeight="1" x14ac:dyDescent="0.25">
      <c r="N53" s="8" t="s">
        <v>8</v>
      </c>
      <c r="O53" s="7"/>
      <c r="P53" s="7" t="s">
        <v>290</v>
      </c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</row>
    <row r="54" spans="1:50" ht="15" customHeight="1" x14ac:dyDescent="0.25">
      <c r="N54" s="8" t="s">
        <v>8</v>
      </c>
      <c r="O54" s="7"/>
      <c r="P54" s="7" t="s">
        <v>291</v>
      </c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</row>
    <row r="55" spans="1:50" ht="15" customHeight="1" x14ac:dyDescent="0.25">
      <c r="N55" s="8" t="s">
        <v>8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</row>
    <row r="56" spans="1:50" ht="15" customHeight="1" x14ac:dyDescent="0.25">
      <c r="N56" s="8" t="s">
        <v>8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</row>
    <row r="57" spans="1:50" ht="15" customHeight="1" x14ac:dyDescent="0.25">
      <c r="N57" s="8" t="s">
        <v>8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</row>
    <row r="58" spans="1:50" ht="15" customHeight="1" x14ac:dyDescent="0.25">
      <c r="N58" s="8" t="s">
        <v>8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</row>
    <row r="59" spans="1:50" ht="15" customHeight="1" x14ac:dyDescent="0.25">
      <c r="N59" s="8" t="s">
        <v>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</row>
    <row r="62" spans="1:50" ht="15" customHeight="1" x14ac:dyDescent="0.25"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</row>
    <row r="63" spans="1:50" ht="15" customHeight="1" x14ac:dyDescent="0.25"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</row>
    <row r="64" spans="1:50" ht="15" customHeight="1" x14ac:dyDescent="0.25"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</row>
  </sheetData>
  <mergeCells count="5">
    <mergeCell ref="C25:F25"/>
    <mergeCell ref="G25:H25"/>
    <mergeCell ref="I25:I26"/>
    <mergeCell ref="J25:J26"/>
    <mergeCell ref="K25:K26"/>
  </mergeCells>
  <hyperlinks>
    <hyperlink ref="M1" location="TOC!A1" display="TOC!A1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TOC</vt:lpstr>
      <vt:lpstr>Problem 1</vt:lpstr>
      <vt:lpstr>Problem 2</vt:lpstr>
      <vt:lpstr>Problem 3</vt:lpstr>
      <vt:lpstr>Problem 4</vt:lpstr>
      <vt:lpstr>Problem 5</vt:lpstr>
      <vt:lpstr>Problem 6</vt:lpstr>
    </vt:vector>
  </TitlesOfParts>
  <Company>AGCS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Zuberi, Nabeel (AGCS)</dc:creator>
  <cp:lastModifiedBy>Owner</cp:lastModifiedBy>
  <dcterms:created xsi:type="dcterms:W3CDTF">2021-02-04T15:51:26Z</dcterms:created>
  <dcterms:modified xsi:type="dcterms:W3CDTF">2024-02-12T15:04:32Z</dcterms:modified>
</cp:coreProperties>
</file>