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9" l="1"/>
  <c r="Q33" i="9"/>
  <c r="P28" i="9"/>
  <c r="P38" i="9" s="1"/>
  <c r="P53" i="9" s="1"/>
  <c r="V24" i="9"/>
  <c r="U24" i="9" s="1"/>
  <c r="R24" i="9"/>
  <c r="R18" i="9"/>
  <c r="S18" i="9" s="1"/>
  <c r="T18" i="9" s="1"/>
  <c r="U18" i="9" s="1"/>
  <c r="Q23" i="9"/>
  <c r="Q16" i="9"/>
  <c r="P27" i="9"/>
  <c r="P37" i="9" s="1"/>
  <c r="P52" i="9" s="1"/>
  <c r="P26" i="9"/>
  <c r="P36" i="9" s="1"/>
  <c r="P51" i="9" s="1"/>
  <c r="R8" i="9"/>
  <c r="R56" i="9"/>
  <c r="P54" i="5"/>
  <c r="P28" i="5"/>
  <c r="P38" i="5" s="1"/>
  <c r="P53" i="5" s="1"/>
  <c r="V24" i="5"/>
  <c r="U24" i="5" s="1"/>
  <c r="R18" i="5"/>
  <c r="S18" i="5" s="1"/>
  <c r="T18" i="5" s="1"/>
  <c r="U18" i="5" s="1"/>
  <c r="R23" i="5"/>
  <c r="R33" i="5" s="1"/>
  <c r="Q23" i="5"/>
  <c r="Q16" i="5"/>
  <c r="P27" i="5"/>
  <c r="P37" i="5" s="1"/>
  <c r="P52" i="5" s="1"/>
  <c r="P26" i="5"/>
  <c r="P36" i="5" s="1"/>
  <c r="P51" i="5" s="1"/>
  <c r="P25" i="5"/>
  <c r="P35" i="5" s="1"/>
  <c r="P50" i="5" s="1"/>
  <c r="P24" i="5"/>
  <c r="P34" i="5" s="1"/>
  <c r="P49" i="5" s="1"/>
  <c r="R8" i="5"/>
  <c r="R56" i="5"/>
  <c r="X12" i="8"/>
  <c r="U12" i="8"/>
  <c r="R12" i="8"/>
  <c r="U6" i="8"/>
  <c r="R6" i="8"/>
  <c r="U5" i="8"/>
  <c r="R5" i="8"/>
  <c r="U12" i="7"/>
  <c r="X12" i="7"/>
  <c r="R12" i="7"/>
  <c r="U6" i="7"/>
  <c r="R6" i="7"/>
  <c r="U5" i="7"/>
  <c r="R5" i="7"/>
  <c r="S24" i="9" l="1"/>
  <c r="T24" i="9"/>
  <c r="Q24" i="9"/>
  <c r="R24" i="5"/>
  <c r="S24" i="5"/>
  <c r="T24" i="5"/>
  <c r="S8" i="5"/>
  <c r="T8" i="5" s="1"/>
  <c r="R10" i="9"/>
  <c r="S9" i="9"/>
  <c r="S12" i="9"/>
  <c r="S8" i="9"/>
  <c r="T8" i="9" s="1"/>
  <c r="V25" i="9"/>
  <c r="S25" i="9" s="1"/>
  <c r="V26" i="9"/>
  <c r="S23" i="9"/>
  <c r="S33" i="9" s="1"/>
  <c r="S16" i="9"/>
  <c r="R23" i="9"/>
  <c r="R33" i="9" s="1"/>
  <c r="R16" i="9"/>
  <c r="R10" i="5"/>
  <c r="S9" i="5"/>
  <c r="V26" i="5"/>
  <c r="R16" i="5"/>
  <c r="Q24" i="5"/>
  <c r="V25" i="5"/>
  <c r="Q33" i="5"/>
  <c r="R9" i="5"/>
  <c r="R7" i="8"/>
  <c r="R7" i="7"/>
  <c r="R13" i="8"/>
  <c r="R13" i="7"/>
  <c r="R9" i="9" l="1"/>
  <c r="T9" i="9" s="1"/>
  <c r="S11" i="9"/>
  <c r="T25" i="9"/>
  <c r="T34" i="9" s="1"/>
  <c r="U25" i="9"/>
  <c r="U34" i="9" s="1"/>
  <c r="Q25" i="9"/>
  <c r="Q34" i="9" s="1"/>
  <c r="R25" i="9"/>
  <c r="R34" i="9" s="1"/>
  <c r="S10" i="9"/>
  <c r="T16" i="9"/>
  <c r="T23" i="9"/>
  <c r="T33" i="9" s="1"/>
  <c r="U26" i="9"/>
  <c r="Q26" i="9"/>
  <c r="S26" i="9"/>
  <c r="S35" i="9" s="1"/>
  <c r="R26" i="9"/>
  <c r="T26" i="9"/>
  <c r="V27" i="9"/>
  <c r="V28" i="9"/>
  <c r="P25" i="9"/>
  <c r="P35" i="9" s="1"/>
  <c r="P50" i="9" s="1"/>
  <c r="P24" i="9"/>
  <c r="P34" i="9" s="1"/>
  <c r="P49" i="9" s="1"/>
  <c r="R11" i="9"/>
  <c r="T11" i="9" s="1"/>
  <c r="R12" i="9"/>
  <c r="T12" i="9" s="1"/>
  <c r="S34" i="9"/>
  <c r="T9" i="5"/>
  <c r="T10" i="9"/>
  <c r="R11" i="5"/>
  <c r="R12" i="5"/>
  <c r="S10" i="5"/>
  <c r="T10" i="5" s="1"/>
  <c r="S16" i="5"/>
  <c r="S23" i="5"/>
  <c r="S33" i="5" s="1"/>
  <c r="U26" i="5"/>
  <c r="Q26" i="5"/>
  <c r="T26" i="5"/>
  <c r="R26" i="5"/>
  <c r="S26" i="5"/>
  <c r="T25" i="5"/>
  <c r="S25" i="5"/>
  <c r="Q25" i="5"/>
  <c r="Q34" i="5" s="1"/>
  <c r="R25" i="5"/>
  <c r="U25" i="5"/>
  <c r="V27" i="5"/>
  <c r="V28" i="5"/>
  <c r="C10" i="1"/>
  <c r="Q17" i="9" l="1" a="1"/>
  <c r="R17" i="9" s="1"/>
  <c r="R19" i="9" s="1"/>
  <c r="S28" i="9"/>
  <c r="S38" i="9" s="1"/>
  <c r="R28" i="9"/>
  <c r="R38" i="9" s="1"/>
  <c r="U28" i="9"/>
  <c r="U38" i="9" s="1"/>
  <c r="Q28" i="9"/>
  <c r="Q38" i="9" s="1"/>
  <c r="T28" i="9"/>
  <c r="T38" i="9" s="1"/>
  <c r="R35" i="9"/>
  <c r="R27" i="9"/>
  <c r="R36" i="9" s="1"/>
  <c r="T27" i="9"/>
  <c r="U27" i="9"/>
  <c r="Q27" i="9"/>
  <c r="S27" i="9"/>
  <c r="S36" i="9" s="1"/>
  <c r="V29" i="9"/>
  <c r="Q35" i="9"/>
  <c r="U23" i="9"/>
  <c r="U33" i="9" s="1"/>
  <c r="U16" i="9"/>
  <c r="T35" i="9"/>
  <c r="U35" i="9"/>
  <c r="R35" i="5"/>
  <c r="R34" i="5"/>
  <c r="T16" i="5"/>
  <c r="T23" i="5"/>
  <c r="T33" i="5" s="1"/>
  <c r="Q35" i="5"/>
  <c r="S28" i="5"/>
  <c r="S38" i="5" s="1"/>
  <c r="R28" i="5"/>
  <c r="R38" i="5" s="1"/>
  <c r="T28" i="5"/>
  <c r="T38" i="5" s="1"/>
  <c r="U28" i="5"/>
  <c r="U38" i="5" s="1"/>
  <c r="Q28" i="5"/>
  <c r="Q38" i="5" s="1"/>
  <c r="S12" i="5"/>
  <c r="T12" i="5" s="1"/>
  <c r="S11" i="5"/>
  <c r="T11" i="5" s="1"/>
  <c r="R27" i="5"/>
  <c r="U27" i="5"/>
  <c r="U36" i="5" s="1"/>
  <c r="Q27" i="5"/>
  <c r="S27" i="5"/>
  <c r="T27" i="5"/>
  <c r="T36" i="5" s="1"/>
  <c r="V29" i="5"/>
  <c r="T35" i="5"/>
  <c r="T34" i="5"/>
  <c r="U35" i="5"/>
  <c r="U34" i="5"/>
  <c r="S35" i="5"/>
  <c r="S34" i="5"/>
  <c r="T29" i="9" l="1"/>
  <c r="T37" i="9"/>
  <c r="Q29" i="9"/>
  <c r="S29" i="9"/>
  <c r="T17" i="9"/>
  <c r="T19" i="9" s="1"/>
  <c r="Q17" i="9"/>
  <c r="Q19" i="9" s="1"/>
  <c r="U17" i="9"/>
  <c r="U19" i="9" s="1"/>
  <c r="V38" i="9" s="1"/>
  <c r="Q53" i="9" s="1"/>
  <c r="R29" i="5"/>
  <c r="S17" i="9"/>
  <c r="S19" i="9" s="1"/>
  <c r="S29" i="5"/>
  <c r="T36" i="9"/>
  <c r="T39" i="9" s="1"/>
  <c r="S37" i="9"/>
  <c r="S39" i="9" s="1"/>
  <c r="R29" i="9"/>
  <c r="R36" i="5"/>
  <c r="Q37" i="9"/>
  <c r="U37" i="9"/>
  <c r="Q29" i="5"/>
  <c r="U36" i="9"/>
  <c r="Q17" i="5" a="1"/>
  <c r="Q17" i="5" s="1"/>
  <c r="Q19" i="5" s="1"/>
  <c r="S37" i="5"/>
  <c r="Q36" i="9"/>
  <c r="R37" i="9"/>
  <c r="R39" i="9" s="1"/>
  <c r="Q37" i="5"/>
  <c r="Q36" i="5"/>
  <c r="U29" i="9"/>
  <c r="U29" i="5"/>
  <c r="T29" i="5"/>
  <c r="U37" i="5"/>
  <c r="U39" i="5" s="1"/>
  <c r="S36" i="5"/>
  <c r="T37" i="5"/>
  <c r="T39" i="5" s="1"/>
  <c r="R37" i="5"/>
  <c r="U23" i="5"/>
  <c r="U33" i="5" s="1"/>
  <c r="U16" i="5"/>
  <c r="U39" i="9" l="1"/>
  <c r="V35" i="9"/>
  <c r="Q50" i="9" s="1"/>
  <c r="R50" i="9" s="1"/>
  <c r="S50" i="9" s="1"/>
  <c r="V34" i="9"/>
  <c r="Q49" i="9" s="1"/>
  <c r="R49" i="9" s="1"/>
  <c r="S49" i="9" s="1"/>
  <c r="T17" i="5"/>
  <c r="T19" i="5" s="1"/>
  <c r="U17" i="5"/>
  <c r="U19" i="5" s="1"/>
  <c r="S17" i="5"/>
  <c r="S19" i="5" s="1"/>
  <c r="V36" i="9"/>
  <c r="Q51" i="9" s="1"/>
  <c r="R17" i="5"/>
  <c r="R19" i="5" s="1"/>
  <c r="V37" i="5" s="1"/>
  <c r="Q52" i="5" s="1"/>
  <c r="R52" i="5" s="1"/>
  <c r="S52" i="5" s="1"/>
  <c r="V37" i="9"/>
  <c r="Q52" i="9" s="1"/>
  <c r="R52" i="9" s="1"/>
  <c r="S52" i="9" s="1"/>
  <c r="Q39" i="5"/>
  <c r="R53" i="9"/>
  <c r="S53" i="9" s="1"/>
  <c r="R51" i="9"/>
  <c r="S51" i="9" s="1"/>
  <c r="Q39" i="9"/>
  <c r="V39" i="9" s="1"/>
  <c r="S39" i="5"/>
  <c r="R39" i="5"/>
  <c r="Q54" i="9" l="1"/>
  <c r="V34" i="5"/>
  <c r="Q49" i="5" s="1"/>
  <c r="R49" i="5" s="1"/>
  <c r="S49" i="5" s="1"/>
  <c r="V35" i="5"/>
  <c r="Q50" i="5" s="1"/>
  <c r="R50" i="5" s="1"/>
  <c r="S50" i="5" s="1"/>
  <c r="V36" i="5"/>
  <c r="Q51" i="5" s="1"/>
  <c r="R51" i="5" s="1"/>
  <c r="S51" i="5" s="1"/>
  <c r="V38" i="5"/>
  <c r="Q53" i="5" s="1"/>
  <c r="V39" i="5"/>
  <c r="R54" i="9"/>
  <c r="S54" i="9"/>
  <c r="Q54" i="5" l="1"/>
  <c r="R53" i="5"/>
  <c r="S53" i="5" l="1"/>
  <c r="S54" i="5" s="1"/>
  <c r="R54" i="5"/>
  <c r="C13" i="1"/>
  <c r="C12" i="1"/>
  <c r="C11" i="1" l="1"/>
</calcChain>
</file>

<file path=xl/sharedStrings.xml><?xml version="1.0" encoding="utf-8"?>
<sst xmlns="http://schemas.openxmlformats.org/spreadsheetml/2006/main" count="771" uniqueCount="96">
  <si>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</si>
  <si>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</si>
  <si>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</si>
  <si>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</si>
  <si>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</si>
  <si>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</si>
  <si>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</si>
  <si>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</si>
  <si>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</si>
  <si>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</si>
  <si>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</si>
  <si>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</si>
  <si>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</si>
  <si>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</si>
  <si>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</si>
  <si>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+</t>
  </si>
  <si>
    <t>Step 1</t>
  </si>
  <si>
    <t>(1)</t>
  </si>
  <si>
    <t>(2)</t>
  </si>
  <si>
    <t>total</t>
  </si>
  <si>
    <t>premium</t>
  </si>
  <si>
    <t>Exam 6C:  IFRS17-DR</t>
  </si>
  <si>
    <t>CIA.IFRS17-DR</t>
  </si>
  <si>
    <t>n/a</t>
  </si>
  <si>
    <t>IFRS-17 Discount Rate Methods</t>
  </si>
  <si>
    <t xml:space="preserve"> bottom up approach</t>
  </si>
  <si>
    <t>Calculate the IFRS-17 Discount Rate (DR) using a bottom-up and top-down approach.</t>
  </si>
  <si>
    <t>DR</t>
  </si>
  <si>
    <t>risk-free rate</t>
  </si>
  <si>
    <t>liquidity premium</t>
  </si>
  <si>
    <t>reference portfolio rate</t>
  </si>
  <si>
    <t>Step 2</t>
  </si>
  <si>
    <t xml:space="preserve"> top-down approach</t>
  </si>
  <si>
    <t>credit risk adjustment</t>
  </si>
  <si>
    <t>market risk adjustment</t>
  </si>
  <si>
    <t>reference portfolio</t>
  </si>
  <si>
    <t>credit risk adj.</t>
  </si>
  <si>
    <t>market risk adj.</t>
  </si>
  <si>
    <t>IFRS-17 Fulfillment Cash Flow (FCF)</t>
  </si>
  <si>
    <t>Step 1a</t>
  </si>
  <si>
    <r>
      <t xml:space="preserve"> use a bottom-up approach to calculate a selected </t>
    </r>
    <r>
      <rPr>
        <u/>
        <sz val="11"/>
        <color theme="1"/>
        <rFont val="Calibri"/>
        <family val="2"/>
        <scheme val="minor"/>
      </rPr>
      <t>discount rate</t>
    </r>
    <r>
      <rPr>
        <sz val="11"/>
        <color theme="1"/>
        <rFont val="Calibri"/>
        <family val="2"/>
        <scheme val="minor"/>
      </rPr>
      <t xml:space="preserve"> for each year</t>
    </r>
  </si>
  <si>
    <t>=  (risk-free rate) + (liquidity premium)</t>
  </si>
  <si>
    <t>Calculate the fulfillment cash flows for issue years 2021 - 2025 as at Dec 31, 2025.</t>
  </si>
  <si>
    <t>(1) + (2)</t>
  </si>
  <si>
    <t>maturity</t>
  </si>
  <si>
    <t>risk-free</t>
  </si>
  <si>
    <t>liquidity</t>
  </si>
  <si>
    <t>discount</t>
  </si>
  <si>
    <r>
      <t xml:space="preserve">Assume the risk adjustment applied to </t>
    </r>
    <r>
      <rPr>
        <u/>
        <sz val="11"/>
        <color theme="1"/>
        <rFont val="Calibri"/>
        <family val="2"/>
        <scheme val="minor"/>
      </rPr>
      <t>issue year</t>
    </r>
    <r>
      <rPr>
        <sz val="11"/>
        <color theme="1"/>
        <rFont val="Calibri"/>
        <family val="2"/>
        <scheme val="minor"/>
      </rPr>
      <t xml:space="preserve"> discounted cash flows</t>
    </r>
  </si>
  <si>
    <t>date</t>
  </si>
  <si>
    <t>rate</t>
  </si>
  <si>
    <t>rates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</si>
  <si>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 this discount rate forms part of the yield curve</t>
    </r>
  </si>
  <si>
    <t>undiscnt'd</t>
  </si>
  <si>
    <t>&lt;==</t>
  </si>
  <si>
    <t>Excel exhibits in appendix</t>
  </si>
  <si>
    <t>AY</t>
  </si>
  <si>
    <t>liabilities</t>
  </si>
  <si>
    <t>call this: "illiquidity premium"</t>
  </si>
  <si>
    <t>Step 1b</t>
  </si>
  <si>
    <t xml:space="preserve"> calculate the discount factors for each payment period</t>
  </si>
  <si>
    <t>projected cash flow as % of undiscounted liabilities</t>
  </si>
  <si>
    <t>yield curve</t>
  </si>
  <si>
    <t>age</t>
  </si>
  <si>
    <t>timing</t>
  </si>
  <si>
    <t xml:space="preserve">  &lt;==</t>
  </si>
  <si>
    <t>--</t>
  </si>
  <si>
    <t>discount factor</t>
  </si>
  <si>
    <t>(1 + yield curve)^(-timing)</t>
  </si>
  <si>
    <t>Step 2a</t>
  </si>
  <si>
    <t xml:space="preserve"> calculate projected cash flows using the given projected cash flow percentages</t>
  </si>
  <si>
    <t>allocate total to payment years</t>
  </si>
  <si>
    <t xml:space="preserve">         </t>
  </si>
  <si>
    <t>based on payment pattern</t>
  </si>
  <si>
    <t>Step 2b</t>
  </si>
  <si>
    <r>
      <t xml:space="preserve"> allocate projected cash flows to </t>
    </r>
    <r>
      <rPr>
        <u/>
        <sz val="11"/>
        <color theme="1"/>
        <rFont val="Calibri"/>
        <family val="2"/>
        <scheme val="minor"/>
      </rPr>
      <t>issue year</t>
    </r>
    <r>
      <rPr>
        <sz val="11"/>
        <color theme="1"/>
        <rFont val="Calibri"/>
        <family val="2"/>
        <scheme val="minor"/>
      </rPr>
      <t xml:space="preserve"> AND calculate </t>
    </r>
    <r>
      <rPr>
        <u/>
        <sz val="11"/>
        <color theme="1"/>
        <rFont val="Calibri"/>
        <family val="2"/>
        <scheme val="minor"/>
      </rPr>
      <t>discounted</t>
    </r>
    <r>
      <rPr>
        <sz val="11"/>
        <color theme="1"/>
        <rFont val="Calibri"/>
        <family val="2"/>
        <scheme val="minor"/>
      </rPr>
      <t xml:space="preserve"> cash flows</t>
    </r>
  </si>
  <si>
    <t>issue yr</t>
  </si>
  <si>
    <t>discnt'd</t>
  </si>
  <si>
    <t>sum-product of issue year allocation</t>
  </si>
  <si>
    <t>and yield curve</t>
  </si>
  <si>
    <t>* for 2021-2024:</t>
  </si>
  <si>
    <t>issue year allocation  =  average of (current row, next row) from Step 2a</t>
  </si>
  <si>
    <t xml:space="preserve">* for 2025: </t>
  </si>
  <si>
    <t>issue year allocation  =  0.5 x (projected undiscounted cash flow from Step 2a)</t>
  </si>
  <si>
    <t>Step 3</t>
  </si>
  <si>
    <t xml:space="preserve"> calculate the final FCFs (Fulfillment Cash Flows)</t>
  </si>
  <si>
    <t>discounted cash flows +  risk adjustment</t>
  </si>
  <si>
    <t>cash</t>
  </si>
  <si>
    <t xml:space="preserve">risk  </t>
  </si>
  <si>
    <t>flows</t>
  </si>
  <si>
    <t>adj. *</t>
  </si>
  <si>
    <t>FCFs</t>
  </si>
  <si>
    <t>final answers</t>
  </si>
  <si>
    <t>* risk adjustment =</t>
  </si>
  <si>
    <t>x</t>
  </si>
  <si>
    <t>(issue year discounted cash flows)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</si>
</sst>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"/>
    <numFmt numFmtId="167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6" borderId="0" applyNumberFormat="0" applyBorder="0" applyAlignment="0" applyProtection="0"/>
  </cellStyleXfs>
  <cellXfs count="121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3" fontId="1" fillId="0" borderId="0" xfId="0" applyNumberFormat="1" applyFont="1"/>
    <xf numFmtId="0" fontId="9" fillId="0" borderId="0" xfId="0" applyFont="1"/>
    <xf numFmtId="0" fontId="0" fillId="0" borderId="0" xfId="0" applyFont="1" applyAlignment="1">
      <alignment horizontal="center"/>
    </xf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0" xfId="0" applyNumberFormat="1" applyFont="1" applyBorder="1"/>
    <xf numFmtId="3" fontId="0" fillId="0" borderId="12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0" fontId="7" fillId="5" borderId="0" xfId="3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9" fontId="0" fillId="0" borderId="0" xfId="4" applyFont="1" applyAlignment="1">
      <alignment horizontal="center"/>
    </xf>
    <xf numFmtId="3" fontId="9" fillId="0" borderId="0" xfId="0" applyNumberFormat="1" applyFont="1"/>
    <xf numFmtId="0" fontId="8" fillId="0" borderId="0" xfId="0" applyFont="1"/>
    <xf numFmtId="3" fontId="8" fillId="0" borderId="0" xfId="0" applyNumberFormat="1" applyFont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13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0" fontId="0" fillId="0" borderId="0" xfId="4" applyNumberFormat="1" applyFont="1" applyAlignment="1">
      <alignment horizontal="left"/>
    </xf>
    <xf numFmtId="10" fontId="0" fillId="0" borderId="0" xfId="4" applyNumberFormat="1" applyFont="1"/>
    <xf numFmtId="3" fontId="0" fillId="0" borderId="14" xfId="0" applyNumberFormat="1" applyFont="1" applyBorder="1"/>
    <xf numFmtId="3" fontId="0" fillId="0" borderId="10" xfId="0" applyNumberFormat="1" applyFont="1" applyBorder="1"/>
    <xf numFmtId="10" fontId="0" fillId="3" borderId="10" xfId="4" applyNumberFormat="1" applyFont="1" applyFill="1" applyBorder="1" applyAlignment="1">
      <alignment horizontal="center"/>
    </xf>
    <xf numFmtId="10" fontId="7" fillId="5" borderId="0" xfId="3" applyNumberFormat="1" applyAlignment="1">
      <alignment horizontal="left"/>
    </xf>
    <xf numFmtId="10" fontId="0" fillId="3" borderId="2" xfId="4" applyNumberFormat="1" applyFont="1" applyFill="1" applyBorder="1" applyAlignment="1">
      <alignment horizontal="center"/>
    </xf>
    <xf numFmtId="10" fontId="0" fillId="3" borderId="3" xfId="4" applyNumberFormat="1" applyFont="1" applyFill="1" applyBorder="1" applyAlignment="1">
      <alignment horizontal="center"/>
    </xf>
    <xf numFmtId="3" fontId="4" fillId="6" borderId="0" xfId="6" applyNumberFormat="1" applyAlignment="1">
      <alignment horizontal="center"/>
    </xf>
    <xf numFmtId="10" fontId="4" fillId="6" borderId="0" xfId="6" applyNumberFormat="1" applyAlignment="1">
      <alignment horizontal="left"/>
    </xf>
    <xf numFmtId="0" fontId="0" fillId="0" borderId="0" xfId="0" quotePrefix="1" applyFont="1"/>
    <xf numFmtId="1" fontId="0" fillId="0" borderId="14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3" borderId="6" xfId="0" applyFont="1" applyFill="1" applyBorder="1" applyAlignment="1">
      <alignment horizontal="center"/>
    </xf>
    <xf numFmtId="1" fontId="0" fillId="0" borderId="1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4" fontId="0" fillId="0" borderId="14" xfId="0" applyNumberFormat="1" applyBorder="1" applyAlignment="1">
      <alignment horizontal="left"/>
    </xf>
    <xf numFmtId="10" fontId="0" fillId="0" borderId="0" xfId="4" applyNumberFormat="1" applyFont="1" applyFill="1" applyBorder="1" applyAlignment="1">
      <alignment horizontal="center"/>
    </xf>
    <xf numFmtId="10" fontId="0" fillId="0" borderId="3" xfId="4" applyNumberFormat="1" applyFont="1" applyFill="1" applyBorder="1" applyAlignment="1">
      <alignment horizontal="center"/>
    </xf>
    <xf numFmtId="10" fontId="7" fillId="5" borderId="3" xfId="3" applyNumberFormat="1" applyBorder="1" applyAlignment="1">
      <alignment horizontal="center"/>
    </xf>
    <xf numFmtId="3" fontId="13" fillId="0" borderId="10" xfId="0" applyNumberFormat="1" applyFont="1" applyBorder="1"/>
    <xf numFmtId="3" fontId="8" fillId="0" borderId="0" xfId="0" quotePrefix="1" applyNumberFormat="1" applyFont="1" applyAlignment="1">
      <alignment horizontal="center"/>
    </xf>
    <xf numFmtId="14" fontId="0" fillId="0" borderId="1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8" xfId="0" applyNumberForma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7" xfId="0" applyNumberFormat="1" applyFon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10" fontId="0" fillId="3" borderId="0" xfId="4" applyNumberFormat="1" applyFont="1" applyFill="1" applyBorder="1" applyAlignment="1">
      <alignment horizontal="center"/>
    </xf>
    <xf numFmtId="166" fontId="0" fillId="0" borderId="0" xfId="0" applyNumberFormat="1" applyFont="1"/>
    <xf numFmtId="14" fontId="0" fillId="0" borderId="12" xfId="0" applyNumberFormat="1" applyBorder="1" applyAlignment="1">
      <alignment horizontal="left"/>
    </xf>
    <xf numFmtId="10" fontId="0" fillId="0" borderId="1" xfId="4" applyNumberFormat="1" applyFont="1" applyFill="1" applyBorder="1" applyAlignment="1">
      <alignment horizontal="center"/>
    </xf>
    <xf numFmtId="10" fontId="0" fillId="0" borderId="2" xfId="4" applyNumberFormat="1" applyFont="1" applyFill="1" applyBorder="1" applyAlignment="1">
      <alignment horizontal="center"/>
    </xf>
    <xf numFmtId="10" fontId="7" fillId="5" borderId="2" xfId="3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8" xfId="0" applyNumberFormat="1" applyFon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10" fontId="0" fillId="3" borderId="1" xfId="4" applyNumberFormat="1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0" fontId="7" fillId="5" borderId="0" xfId="3" applyNumberFormat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9" fontId="0" fillId="3" borderId="0" xfId="4" applyFont="1" applyFill="1" applyBorder="1" applyAlignment="1">
      <alignment horizontal="center"/>
    </xf>
    <xf numFmtId="9" fontId="0" fillId="0" borderId="0" xfId="4" quotePrefix="1" applyFont="1" applyFill="1" applyBorder="1" applyAlignment="1">
      <alignment horizontal="center"/>
    </xf>
    <xf numFmtId="9" fontId="0" fillId="0" borderId="3" xfId="4" quotePrefix="1" applyFont="1" applyFill="1" applyBorder="1" applyAlignment="1">
      <alignment horizontal="center"/>
    </xf>
    <xf numFmtId="9" fontId="0" fillId="0" borderId="3" xfId="4" applyFont="1" applyBorder="1" applyAlignment="1">
      <alignment horizontal="center"/>
    </xf>
    <xf numFmtId="167" fontId="8" fillId="0" borderId="0" xfId="3" applyNumberFormat="1" applyFont="1" applyFill="1" applyAlignment="1">
      <alignment horizontal="center"/>
    </xf>
    <xf numFmtId="9" fontId="0" fillId="3" borderId="1" xfId="4" applyFont="1" applyFill="1" applyBorder="1" applyAlignment="1">
      <alignment horizontal="center"/>
    </xf>
    <xf numFmtId="9" fontId="0" fillId="0" borderId="2" xfId="4" quotePrefix="1" applyFont="1" applyFill="1" applyBorder="1" applyAlignment="1">
      <alignment horizontal="center"/>
    </xf>
    <xf numFmtId="9" fontId="0" fillId="0" borderId="2" xfId="4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3" fontId="10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3" fontId="0" fillId="6" borderId="0" xfId="6" applyNumberFormat="1" applyFont="1" applyAlignment="1">
      <alignment horizontal="center"/>
    </xf>
    <xf numFmtId="166" fontId="4" fillId="6" borderId="3" xfId="6" applyNumberFormat="1" applyBorder="1" applyAlignment="1">
      <alignment horizontal="right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66" fontId="4" fillId="6" borderId="2" xfId="6" applyNumberForma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center"/>
    </xf>
    <xf numFmtId="166" fontId="4" fillId="6" borderId="0" xfId="6" applyNumberFormat="1" applyBorder="1"/>
    <xf numFmtId="166" fontId="0" fillId="0" borderId="3" xfId="0" applyNumberFormat="1" applyFont="1" applyBorder="1"/>
    <xf numFmtId="166" fontId="6" fillId="4" borderId="3" xfId="2" applyNumberFormat="1" applyBorder="1"/>
    <xf numFmtId="3" fontId="5" fillId="0" borderId="0" xfId="0" quotePrefix="1" applyNumberFormat="1" applyFont="1" applyAlignment="1">
      <alignment horizontal="center"/>
    </xf>
    <xf numFmtId="166" fontId="4" fillId="6" borderId="1" xfId="6" applyNumberFormat="1" applyBorder="1"/>
    <xf numFmtId="166" fontId="0" fillId="0" borderId="2" xfId="0" applyNumberFormat="1" applyFont="1" applyBorder="1"/>
    <xf numFmtId="166" fontId="6" fillId="4" borderId="2" xfId="2" applyNumberFormat="1" applyBorder="1"/>
    <xf numFmtId="166" fontId="0" fillId="0" borderId="1" xfId="0" applyNumberFormat="1" applyFont="1" applyBorder="1"/>
    <xf numFmtId="3" fontId="16" fillId="0" borderId="0" xfId="0" applyNumberFormat="1" applyFont="1"/>
    <xf numFmtId="4" fontId="16" fillId="3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</cellXfs>
  <cellStyles count="7">
    <cellStyle name="40% - Accent1" xfId="6" builtinId="31"/>
    <cellStyle name="Good" xfId="2" builtinId="26"/>
    <cellStyle name="Hyperlink" xfId="1" builtinId="8"/>
    <cellStyle name="Neutral" xfId="3" builtinId="28"/>
    <cellStyle name="Normal" xfId="0" builtinId="0"/>
    <cellStyle name="Normal 5 4 5 2" xfId="5"/>
    <cellStyle name="Percent" xfId="4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43" t="s">
        <v>21</v>
      </c>
      <c r="B5" s="43"/>
      <c r="C5" s="43"/>
    </row>
    <row r="6" spans="1:4" ht="21" customHeight="1" x14ac:dyDescent="0.25">
      <c r="A6" s="43"/>
      <c r="B6" s="43"/>
      <c r="C6" s="43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11</v>
      </c>
      <c r="C10" s="2" t="str">
        <f>'Problem 1'!C3</f>
        <v>IFRS-17 Discount Rate Methods</v>
      </c>
      <c r="D10" s="27"/>
    </row>
    <row r="11" spans="1:4" x14ac:dyDescent="0.25">
      <c r="A11" s="10">
        <v>2</v>
      </c>
      <c r="B11" s="11" t="s">
        <v>12</v>
      </c>
      <c r="C11" s="2" t="str">
        <f>'Problem 2'!C3</f>
        <v>IFRS-17 Fulfillment Cash Flow (FCF)</v>
      </c>
    </row>
    <row r="12" spans="1:4" x14ac:dyDescent="0.25">
      <c r="A12" s="10">
        <v>3</v>
      </c>
      <c r="B12" s="11" t="s">
        <v>13</v>
      </c>
      <c r="C12" s="2" t="str">
        <f>'Problem 3'!C3</f>
        <v>IFRS-17 Discount Rate Methods</v>
      </c>
    </row>
    <row r="13" spans="1:4" x14ac:dyDescent="0.25">
      <c r="A13" s="10">
        <v>4</v>
      </c>
      <c r="B13" s="11" t="s">
        <v>14</v>
      </c>
      <c r="C13" s="2" t="str">
        <f>'Problem 4'!C3</f>
        <v>IFRS-17 Fulfillment Cash Flow (FCF)</v>
      </c>
    </row>
    <row r="14" spans="1:4" x14ac:dyDescent="0.25">
      <c r="A14" s="4"/>
      <c r="B14" s="11"/>
    </row>
    <row r="15" spans="1:4" x14ac:dyDescent="0.25">
      <c r="A15" s="4"/>
      <c r="B15" s="11"/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22</v>
      </c>
      <c r="D1" s="15"/>
      <c r="E1" s="15"/>
      <c r="N1" s="16" t="s">
        <v>7</v>
      </c>
      <c r="Z1" s="7"/>
      <c r="AA1" s="7"/>
      <c r="AB1" s="16" t="s">
        <v>7</v>
      </c>
    </row>
    <row r="2" spans="1:29" ht="15" customHeight="1" x14ac:dyDescent="0.25">
      <c r="A2" s="5" t="s">
        <v>4</v>
      </c>
      <c r="C2" s="6" t="s">
        <v>23</v>
      </c>
      <c r="N2" s="16" t="s">
        <v>7</v>
      </c>
      <c r="Z2" s="7"/>
      <c r="AA2" s="7"/>
      <c r="AB2" s="16" t="s">
        <v>7</v>
      </c>
    </row>
    <row r="3" spans="1:29" ht="15" customHeight="1" x14ac:dyDescent="0.25">
      <c r="A3" s="5" t="s">
        <v>5</v>
      </c>
      <c r="C3" s="6" t="s">
        <v>24</v>
      </c>
      <c r="N3" s="16" t="s">
        <v>7</v>
      </c>
      <c r="O3" s="23" t="s">
        <v>16</v>
      </c>
      <c r="P3" s="6" t="s">
        <v>25</v>
      </c>
      <c r="Z3" s="7"/>
      <c r="AA3" s="7"/>
      <c r="AB3" s="16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Z4" s="7"/>
      <c r="AA4" s="7"/>
      <c r="AB4" s="8" t="s">
        <v>7</v>
      </c>
      <c r="AC4" s="9"/>
    </row>
    <row r="5" spans="1:29" ht="15" customHeight="1" x14ac:dyDescent="0.25">
      <c r="A5" s="14" t="s">
        <v>8</v>
      </c>
      <c r="C5" s="7" t="s">
        <v>26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8" t="s">
        <v>27</v>
      </c>
      <c r="Q5" s="8" t="s">
        <v>9</v>
      </c>
      <c r="R5" s="7" t="str">
        <f>C7</f>
        <v>risk-free rate</v>
      </c>
      <c r="S5" s="7"/>
      <c r="T5" s="8" t="s">
        <v>15</v>
      </c>
      <c r="U5" s="7" t="str">
        <f>C8</f>
        <v>liquidity premium</v>
      </c>
      <c r="V5" s="7"/>
      <c r="W5" s="7"/>
      <c r="X5" s="7"/>
      <c r="Y5" s="7"/>
      <c r="Z5" s="7"/>
      <c r="AA5" s="7"/>
      <c r="AB5" s="8" t="s">
        <v>7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7"/>
      <c r="Q6" s="8" t="s">
        <v>9</v>
      </c>
      <c r="R6" s="44">
        <f>F7</f>
        <v>1.77E-2</v>
      </c>
      <c r="S6" s="7"/>
      <c r="T6" s="8" t="s">
        <v>15</v>
      </c>
      <c r="U6" s="45">
        <f>F8</f>
        <v>1.2E-2</v>
      </c>
      <c r="V6" s="7"/>
      <c r="W6" s="7"/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A7" s="14" t="s">
        <v>6</v>
      </c>
      <c r="C7" s="46" t="s">
        <v>28</v>
      </c>
      <c r="D7" s="17"/>
      <c r="E7" s="47"/>
      <c r="F7" s="48">
        <v>1.77E-2</v>
      </c>
      <c r="G7" s="7"/>
      <c r="H7" s="7"/>
      <c r="I7" s="7"/>
      <c r="J7" s="7"/>
      <c r="K7" s="7"/>
      <c r="L7" s="7"/>
      <c r="M7" s="9"/>
      <c r="N7" s="8" t="s">
        <v>7</v>
      </c>
      <c r="O7" s="7"/>
      <c r="P7" s="7"/>
      <c r="Q7" s="8" t="s">
        <v>9</v>
      </c>
      <c r="R7" s="49">
        <f>R6+U6</f>
        <v>2.9700000000000001E-2</v>
      </c>
      <c r="S7" s="7"/>
      <c r="T7" s="7"/>
      <c r="U7" s="7"/>
      <c r="V7" s="7"/>
      <c r="W7" s="7"/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4"/>
      <c r="B8" s="9"/>
      <c r="C8" s="20" t="s">
        <v>29</v>
      </c>
      <c r="D8" s="21"/>
      <c r="E8" s="22"/>
      <c r="F8" s="50">
        <v>1.2E-2</v>
      </c>
      <c r="G8" s="7"/>
      <c r="H8" s="7"/>
      <c r="I8" s="7"/>
      <c r="J8" s="7"/>
      <c r="K8" s="9"/>
      <c r="L8" s="9"/>
      <c r="M8" s="9"/>
      <c r="N8" s="8" t="s">
        <v>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7</v>
      </c>
      <c r="AC8" s="9"/>
    </row>
    <row r="9" spans="1:29" ht="15" customHeight="1" x14ac:dyDescent="0.25">
      <c r="A9" s="9"/>
      <c r="B9" s="9"/>
      <c r="C9" s="18" t="s">
        <v>30</v>
      </c>
      <c r="D9" s="19"/>
      <c r="E9" s="26"/>
      <c r="F9" s="51">
        <v>3.7999999999999999E-2</v>
      </c>
      <c r="G9" s="7"/>
      <c r="H9" s="7"/>
      <c r="I9" s="7"/>
      <c r="J9" s="7"/>
      <c r="K9" s="9"/>
      <c r="L9" s="9"/>
      <c r="M9" s="9"/>
      <c r="N9" s="8" t="s">
        <v>7</v>
      </c>
      <c r="O9" s="52" t="s">
        <v>31</v>
      </c>
      <c r="P9" s="7" t="s">
        <v>32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  <c r="AC9" s="9"/>
    </row>
    <row r="10" spans="1:29" ht="15" customHeight="1" x14ac:dyDescent="0.25">
      <c r="A10" s="9"/>
      <c r="B10" s="9"/>
      <c r="C10" s="18" t="s">
        <v>33</v>
      </c>
      <c r="D10" s="19"/>
      <c r="E10" s="26"/>
      <c r="F10" s="51">
        <v>4.5999999999999999E-3</v>
      </c>
      <c r="G10" s="7"/>
      <c r="H10" s="7"/>
      <c r="I10" s="7"/>
      <c r="J10" s="7"/>
      <c r="K10" s="9"/>
      <c r="L10" s="9"/>
      <c r="M10" s="9"/>
      <c r="N10" s="8" t="s">
        <v>7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7</v>
      </c>
      <c r="AC10" s="9"/>
    </row>
    <row r="11" spans="1:29" ht="15" customHeight="1" x14ac:dyDescent="0.25">
      <c r="A11" s="9"/>
      <c r="B11" s="9"/>
      <c r="C11" s="20" t="s">
        <v>34</v>
      </c>
      <c r="D11" s="21"/>
      <c r="E11" s="22"/>
      <c r="F11" s="50">
        <v>1.1000000000000001E-3</v>
      </c>
      <c r="G11" s="7"/>
      <c r="H11" s="7"/>
      <c r="I11" s="7"/>
      <c r="J11" s="7"/>
      <c r="K11" s="9"/>
      <c r="L11" s="9"/>
      <c r="M11" s="9"/>
      <c r="N11" s="8" t="s">
        <v>7</v>
      </c>
      <c r="O11" s="7"/>
      <c r="P11" s="8" t="s">
        <v>27</v>
      </c>
      <c r="Q11" s="8" t="s">
        <v>9</v>
      </c>
      <c r="R11" s="7" t="s">
        <v>35</v>
      </c>
      <c r="S11" s="7"/>
      <c r="T11" s="8" t="s">
        <v>10</v>
      </c>
      <c r="U11" s="7" t="s">
        <v>36</v>
      </c>
      <c r="V11" s="7"/>
      <c r="W11" s="8" t="s">
        <v>10</v>
      </c>
      <c r="X11" s="7" t="s">
        <v>37</v>
      </c>
      <c r="Z11" s="7"/>
      <c r="AA11" s="7"/>
      <c r="AB11" s="8" t="s">
        <v>7</v>
      </c>
      <c r="AC11" s="9"/>
    </row>
    <row r="12" spans="1:29" ht="15" customHeight="1" x14ac:dyDescent="0.25">
      <c r="A12" s="14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7</v>
      </c>
      <c r="O12" s="7"/>
      <c r="P12" s="7"/>
      <c r="Q12" s="8" t="s">
        <v>9</v>
      </c>
      <c r="R12" s="44">
        <f>F9</f>
        <v>3.7999999999999999E-2</v>
      </c>
      <c r="S12" s="7"/>
      <c r="T12" s="8" t="s">
        <v>10</v>
      </c>
      <c r="U12" s="44">
        <f>F10</f>
        <v>4.5999999999999999E-3</v>
      </c>
      <c r="V12" s="7"/>
      <c r="W12" s="8" t="s">
        <v>10</v>
      </c>
      <c r="X12" s="44">
        <f>F11</f>
        <v>1.1000000000000001E-3</v>
      </c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7</v>
      </c>
      <c r="O13" s="7"/>
      <c r="P13" s="7"/>
      <c r="Q13" s="8" t="s">
        <v>9</v>
      </c>
      <c r="R13" s="53">
        <f>R12-U12-X12</f>
        <v>3.2300000000000002E-2</v>
      </c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7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B15" s="8" t="s">
        <v>7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B16" s="8" t="s">
        <v>7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B17" s="8" t="s">
        <v>7</v>
      </c>
      <c r="AC17" s="9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B18" s="8" t="s">
        <v>7</v>
      </c>
      <c r="AC18" s="9"/>
    </row>
    <row r="19" spans="3:29" ht="15" customHeight="1" x14ac:dyDescent="0.25">
      <c r="N19" s="8" t="s">
        <v>7</v>
      </c>
      <c r="AB19" s="8" t="s">
        <v>7</v>
      </c>
      <c r="AC19" s="9"/>
    </row>
    <row r="20" spans="3:29" ht="15" customHeight="1" x14ac:dyDescent="0.25">
      <c r="N20" s="8" t="s">
        <v>7</v>
      </c>
      <c r="AB20" s="8" t="s">
        <v>7</v>
      </c>
      <c r="AC20" s="9"/>
    </row>
    <row r="21" spans="3:29" ht="15" customHeight="1" x14ac:dyDescent="0.25">
      <c r="N21" s="8" t="s">
        <v>7</v>
      </c>
      <c r="AB21" s="8" t="s">
        <v>7</v>
      </c>
      <c r="AC21" s="9"/>
    </row>
    <row r="22" spans="3:29" ht="15" customHeight="1" x14ac:dyDescent="0.25">
      <c r="N22" s="8" t="s">
        <v>7</v>
      </c>
      <c r="AB22" s="8" t="s">
        <v>7</v>
      </c>
      <c r="AC22" s="9"/>
    </row>
    <row r="23" spans="3:29" ht="15" customHeight="1" x14ac:dyDescent="0.25">
      <c r="N23" s="8" t="s">
        <v>7</v>
      </c>
      <c r="AB23" s="8" t="s">
        <v>7</v>
      </c>
      <c r="AC23" s="9"/>
    </row>
    <row r="24" spans="3:29" ht="15" customHeight="1" x14ac:dyDescent="0.25">
      <c r="N24" s="8" t="s">
        <v>7</v>
      </c>
      <c r="AB24" s="8" t="s">
        <v>7</v>
      </c>
      <c r="AC24" s="9"/>
    </row>
    <row r="25" spans="3:29" ht="15" customHeight="1" x14ac:dyDescent="0.25">
      <c r="N25" s="8" t="s">
        <v>7</v>
      </c>
      <c r="AB25" s="8" t="s">
        <v>7</v>
      </c>
      <c r="AC25" s="9"/>
    </row>
    <row r="26" spans="3:29" ht="15" customHeight="1" x14ac:dyDescent="0.25">
      <c r="N26" s="8" t="s">
        <v>7</v>
      </c>
      <c r="AB26" s="8" t="s">
        <v>7</v>
      </c>
      <c r="AC26" s="7"/>
    </row>
    <row r="27" spans="3:29" ht="15" customHeight="1" x14ac:dyDescent="0.25">
      <c r="N27" s="8" t="s">
        <v>7</v>
      </c>
      <c r="AB27" s="8" t="s">
        <v>7</v>
      </c>
      <c r="AC27" s="7"/>
    </row>
    <row r="28" spans="3:29" ht="15" customHeight="1" x14ac:dyDescent="0.25">
      <c r="N28" s="8" t="s">
        <v>7</v>
      </c>
      <c r="AB28" s="8" t="s">
        <v>7</v>
      </c>
      <c r="AC28" s="7"/>
    </row>
    <row r="29" spans="3:29" ht="15" customHeight="1" x14ac:dyDescent="0.25">
      <c r="N29" s="8" t="s">
        <v>7</v>
      </c>
      <c r="AB29" s="8" t="s">
        <v>7</v>
      </c>
      <c r="AC29" s="7"/>
    </row>
    <row r="30" spans="3:29" ht="15" customHeight="1" x14ac:dyDescent="0.25">
      <c r="N30" s="8" t="s">
        <v>7</v>
      </c>
      <c r="AB30" s="8" t="s">
        <v>7</v>
      </c>
      <c r="AC30" s="7"/>
    </row>
    <row r="31" spans="3:29" ht="15" customHeight="1" x14ac:dyDescent="0.25">
      <c r="N31" s="8" t="s">
        <v>7</v>
      </c>
      <c r="AB31" s="8" t="s">
        <v>7</v>
      </c>
      <c r="AC31" s="7"/>
    </row>
    <row r="32" spans="3:29" ht="15" customHeight="1" x14ac:dyDescent="0.25">
      <c r="N32" s="8" t="s">
        <v>7</v>
      </c>
      <c r="AB32" s="8" t="s">
        <v>7</v>
      </c>
      <c r="AC32" s="7"/>
    </row>
    <row r="33" spans="14:29" ht="15" customHeight="1" x14ac:dyDescent="0.25">
      <c r="N33" s="8" t="s">
        <v>7</v>
      </c>
      <c r="AB33" s="8" t="s">
        <v>7</v>
      </c>
      <c r="AC33" s="7"/>
    </row>
    <row r="34" spans="14:29" ht="15" customHeight="1" x14ac:dyDescent="0.25">
      <c r="N34" s="8" t="s">
        <v>7</v>
      </c>
      <c r="AB34" s="8" t="s">
        <v>7</v>
      </c>
      <c r="AC34" s="7"/>
    </row>
    <row r="35" spans="14:29" ht="15" customHeight="1" x14ac:dyDescent="0.25">
      <c r="N35" s="8" t="s">
        <v>7</v>
      </c>
      <c r="AB35" s="8" t="s">
        <v>7</v>
      </c>
      <c r="AC35" s="7"/>
    </row>
    <row r="36" spans="14:29" ht="15" customHeight="1" x14ac:dyDescent="0.25">
      <c r="N36" s="8" t="s">
        <v>7</v>
      </c>
      <c r="AB36" s="8" t="s">
        <v>7</v>
      </c>
      <c r="AC36" s="7"/>
    </row>
    <row r="37" spans="14:29" ht="15" customHeight="1" x14ac:dyDescent="0.25">
      <c r="N37" s="8" t="s">
        <v>7</v>
      </c>
      <c r="AB37" s="8" t="s">
        <v>7</v>
      </c>
      <c r="AC37" s="7"/>
    </row>
    <row r="38" spans="14:29" ht="15" customHeight="1" x14ac:dyDescent="0.25">
      <c r="N38" s="8" t="s">
        <v>7</v>
      </c>
      <c r="AB38" s="8" t="s">
        <v>7</v>
      </c>
      <c r="AC38" s="7"/>
    </row>
    <row r="39" spans="14:29" ht="15" customHeight="1" x14ac:dyDescent="0.25">
      <c r="N39" s="8" t="s">
        <v>7</v>
      </c>
      <c r="AB39" s="8" t="s">
        <v>7</v>
      </c>
      <c r="AC39" s="7"/>
    </row>
    <row r="40" spans="14:29" ht="15" customHeight="1" x14ac:dyDescent="0.25">
      <c r="N40" s="8" t="s">
        <v>7</v>
      </c>
      <c r="AB40" s="8" t="s">
        <v>7</v>
      </c>
      <c r="AC40" s="7"/>
    </row>
    <row r="41" spans="14:29" ht="15" customHeight="1" x14ac:dyDescent="0.25">
      <c r="N41" s="8" t="s">
        <v>7</v>
      </c>
      <c r="AB41" s="8" t="s">
        <v>7</v>
      </c>
      <c r="AC41" s="7"/>
    </row>
    <row r="42" spans="14:29" ht="15" customHeight="1" x14ac:dyDescent="0.25">
      <c r="N42" s="8" t="s">
        <v>7</v>
      </c>
      <c r="AB42" s="8" t="s">
        <v>7</v>
      </c>
      <c r="AC42" s="7"/>
    </row>
    <row r="43" spans="14:29" ht="15" customHeight="1" x14ac:dyDescent="0.25">
      <c r="N43" s="8" t="s">
        <v>7</v>
      </c>
      <c r="AB43" s="8" t="s">
        <v>7</v>
      </c>
      <c r="AC43" s="7"/>
    </row>
    <row r="44" spans="14:29" ht="15" customHeight="1" x14ac:dyDescent="0.25">
      <c r="N44" s="8" t="s">
        <v>7</v>
      </c>
      <c r="AB44" s="8" t="s">
        <v>7</v>
      </c>
      <c r="AC44" s="7"/>
    </row>
    <row r="45" spans="14:29" ht="15" customHeight="1" x14ac:dyDescent="0.25">
      <c r="N45" s="8" t="s">
        <v>7</v>
      </c>
      <c r="AB45" s="8" t="s">
        <v>7</v>
      </c>
      <c r="AC45" s="7"/>
    </row>
    <row r="46" spans="14:29" ht="15" customHeight="1" x14ac:dyDescent="0.25">
      <c r="N46" s="8" t="s">
        <v>7</v>
      </c>
      <c r="AB46" s="8" t="s">
        <v>7</v>
      </c>
      <c r="AC46" s="7"/>
    </row>
    <row r="47" spans="14:29" ht="15" customHeight="1" x14ac:dyDescent="0.25">
      <c r="N47" s="8" t="s">
        <v>7</v>
      </c>
      <c r="AB47" s="8" t="s">
        <v>7</v>
      </c>
      <c r="AC47" s="7"/>
    </row>
    <row r="48" spans="14:29" ht="15" customHeight="1" x14ac:dyDescent="0.25">
      <c r="N48" s="8" t="s">
        <v>7</v>
      </c>
      <c r="AB48" s="8" t="s">
        <v>7</v>
      </c>
      <c r="AC48" s="7"/>
    </row>
    <row r="49" spans="14:29" ht="15" customHeight="1" x14ac:dyDescent="0.25">
      <c r="N49" s="8" t="s">
        <v>7</v>
      </c>
      <c r="AB49" s="8" t="s">
        <v>7</v>
      </c>
      <c r="AC49" s="7"/>
    </row>
    <row r="50" spans="14:29" ht="15" customHeight="1" x14ac:dyDescent="0.25">
      <c r="N50" s="8" t="s">
        <v>7</v>
      </c>
      <c r="AB50" s="8" t="s">
        <v>7</v>
      </c>
      <c r="AC50" s="7"/>
    </row>
    <row r="51" spans="14:29" ht="15" customHeight="1" x14ac:dyDescent="0.25">
      <c r="N51" s="8" t="s">
        <v>7</v>
      </c>
      <c r="AB51" s="8" t="s">
        <v>7</v>
      </c>
    </row>
    <row r="52" spans="14:29" ht="15" customHeight="1" x14ac:dyDescent="0.25">
      <c r="N52" s="8" t="s">
        <v>7</v>
      </c>
      <c r="AB52" s="8" t="s">
        <v>7</v>
      </c>
    </row>
    <row r="53" spans="14:29" ht="15" customHeight="1" x14ac:dyDescent="0.25">
      <c r="N53" s="8" t="s">
        <v>7</v>
      </c>
      <c r="AB53" s="8" t="s">
        <v>7</v>
      </c>
    </row>
    <row r="54" spans="14:29" ht="15" customHeight="1" x14ac:dyDescent="0.25">
      <c r="N54" s="8" t="s">
        <v>7</v>
      </c>
      <c r="AB54" s="8" t="s">
        <v>7</v>
      </c>
    </row>
    <row r="55" spans="14:29" ht="15" customHeight="1" x14ac:dyDescent="0.25">
      <c r="N55" s="8" t="s">
        <v>7</v>
      </c>
      <c r="AB55" s="8" t="s">
        <v>7</v>
      </c>
    </row>
    <row r="56" spans="14:29" ht="15" customHeight="1" x14ac:dyDescent="0.25">
      <c r="N56" s="8" t="s">
        <v>7</v>
      </c>
      <c r="AB56" s="8" t="s">
        <v>7</v>
      </c>
    </row>
    <row r="57" spans="14:29" ht="15" customHeight="1" x14ac:dyDescent="0.25">
      <c r="N57" s="8" t="s">
        <v>7</v>
      </c>
      <c r="AB57" s="8" t="s">
        <v>7</v>
      </c>
    </row>
    <row r="58" spans="14:29" ht="15" customHeight="1" x14ac:dyDescent="0.25">
      <c r="N58" s="8" t="s">
        <v>7</v>
      </c>
      <c r="AB58" s="8" t="s">
        <v>7</v>
      </c>
    </row>
    <row r="59" spans="14:29" ht="15" customHeight="1" x14ac:dyDescent="0.25">
      <c r="N59" s="8" t="s">
        <v>7</v>
      </c>
      <c r="AB59" s="8" t="s">
        <v>7</v>
      </c>
    </row>
  </sheetData>
  <conditionalFormatting sqref="T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4" width="10.7109375" style="6" customWidth="1"/>
    <col min="5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22</v>
      </c>
      <c r="D1" s="15"/>
      <c r="E1" s="15"/>
      <c r="N1" s="16" t="s">
        <v>7</v>
      </c>
      <c r="AB1" s="16" t="s">
        <v>7</v>
      </c>
    </row>
    <row r="2" spans="1:29" ht="15" customHeight="1" x14ac:dyDescent="0.25">
      <c r="A2" s="5" t="s">
        <v>4</v>
      </c>
      <c r="C2" s="6" t="s">
        <v>23</v>
      </c>
      <c r="N2" s="16" t="s">
        <v>7</v>
      </c>
      <c r="AB2" s="16" t="s">
        <v>7</v>
      </c>
    </row>
    <row r="3" spans="1:29" ht="15" customHeight="1" x14ac:dyDescent="0.25">
      <c r="A3" s="5" t="s">
        <v>5</v>
      </c>
      <c r="C3" s="6" t="s">
        <v>38</v>
      </c>
      <c r="N3" s="16" t="s">
        <v>7</v>
      </c>
      <c r="O3" s="23" t="s">
        <v>39</v>
      </c>
      <c r="P3" s="6" t="s">
        <v>40</v>
      </c>
      <c r="X3" s="54" t="s">
        <v>41</v>
      </c>
      <c r="AB3" s="16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K4" s="7"/>
      <c r="L4" s="7"/>
      <c r="M4" s="7"/>
      <c r="N4" s="8" t="s">
        <v>7</v>
      </c>
      <c r="AB4" s="8" t="s">
        <v>7</v>
      </c>
      <c r="AC4" s="9"/>
    </row>
    <row r="5" spans="1:29" ht="15" customHeight="1" x14ac:dyDescent="0.25">
      <c r="A5" s="14" t="s">
        <v>8</v>
      </c>
      <c r="C5" s="7" t="s">
        <v>42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7"/>
      <c r="Q5" s="7"/>
      <c r="R5" s="25" t="s">
        <v>17</v>
      </c>
      <c r="S5" s="25" t="s">
        <v>18</v>
      </c>
      <c r="T5" s="25" t="s">
        <v>43</v>
      </c>
      <c r="U5" s="7"/>
      <c r="V5" s="7"/>
      <c r="W5" s="7"/>
      <c r="X5" s="7"/>
      <c r="Y5" s="7"/>
      <c r="Z5" s="7"/>
      <c r="AA5" s="7"/>
      <c r="AB5" s="8" t="s">
        <v>7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55" t="s">
        <v>44</v>
      </c>
      <c r="Q6" s="56"/>
      <c r="R6" s="42" t="s">
        <v>45</v>
      </c>
      <c r="S6" s="41" t="s">
        <v>46</v>
      </c>
      <c r="T6" s="41" t="s">
        <v>47</v>
      </c>
      <c r="U6" s="32"/>
      <c r="V6" s="7"/>
      <c r="W6" s="7"/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A7" s="14" t="s">
        <v>6</v>
      </c>
      <c r="C7" s="7" t="s">
        <v>48</v>
      </c>
      <c r="J7" s="8" t="s">
        <v>9</v>
      </c>
      <c r="K7" s="57">
        <v>0.05</v>
      </c>
      <c r="M7" s="9"/>
      <c r="N7" s="8" t="s">
        <v>7</v>
      </c>
      <c r="O7" s="7"/>
      <c r="P7" s="58" t="s">
        <v>49</v>
      </c>
      <c r="Q7" s="59"/>
      <c r="R7" s="60" t="s">
        <v>50</v>
      </c>
      <c r="S7" s="36" t="s">
        <v>20</v>
      </c>
      <c r="T7" s="36" t="s">
        <v>51</v>
      </c>
      <c r="U7" s="7"/>
      <c r="V7" s="7"/>
      <c r="W7" s="7"/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4"/>
      <c r="B8" s="9"/>
      <c r="J8" s="7"/>
      <c r="M8" s="9"/>
      <c r="N8" s="8" t="s">
        <v>7</v>
      </c>
      <c r="P8" s="61">
        <v>46203</v>
      </c>
      <c r="Q8" s="56"/>
      <c r="R8" s="62">
        <f t="shared" ref="R8:S12" si="0">H11</f>
        <v>1.6400000000000001E-2</v>
      </c>
      <c r="S8" s="63">
        <f t="shared" si="0"/>
        <v>6.0000000000000001E-3</v>
      </c>
      <c r="T8" s="64">
        <f>R8+S8</f>
        <v>2.2400000000000003E-2</v>
      </c>
      <c r="U8" s="32" t="s">
        <v>52</v>
      </c>
      <c r="Y8" s="7"/>
      <c r="Z8" s="7"/>
      <c r="AA8" s="7"/>
      <c r="AB8" s="8" t="s">
        <v>7</v>
      </c>
      <c r="AC8" s="9"/>
    </row>
    <row r="9" spans="1:29" ht="15" customHeight="1" x14ac:dyDescent="0.25">
      <c r="A9" s="9"/>
      <c r="B9" s="9"/>
      <c r="C9" s="40"/>
      <c r="D9" s="65" t="s">
        <v>53</v>
      </c>
      <c r="E9" s="7"/>
      <c r="F9" s="55" t="s">
        <v>44</v>
      </c>
      <c r="G9" s="56"/>
      <c r="H9" s="42" t="s">
        <v>45</v>
      </c>
      <c r="I9" s="41" t="s">
        <v>46</v>
      </c>
      <c r="J9" s="66" t="s">
        <v>54</v>
      </c>
      <c r="K9" s="15" t="s">
        <v>55</v>
      </c>
      <c r="M9" s="9"/>
      <c r="N9" s="8" t="s">
        <v>7</v>
      </c>
      <c r="P9" s="67">
        <v>46568</v>
      </c>
      <c r="Q9" s="68"/>
      <c r="R9" s="62">
        <f t="shared" si="0"/>
        <v>1.7400000000000002E-2</v>
      </c>
      <c r="S9" s="63">
        <f t="shared" si="0"/>
        <v>6.8000000000000005E-3</v>
      </c>
      <c r="T9" s="64">
        <f>R9+S9</f>
        <v>2.4200000000000003E-2</v>
      </c>
      <c r="U9" s="32" t="s">
        <v>52</v>
      </c>
      <c r="Y9" s="7"/>
      <c r="Z9" s="7"/>
      <c r="AA9" s="7"/>
      <c r="AB9" s="8" t="s">
        <v>7</v>
      </c>
      <c r="AC9" s="9"/>
    </row>
    <row r="10" spans="1:29" ht="15" customHeight="1" x14ac:dyDescent="0.25">
      <c r="A10" s="9"/>
      <c r="B10" s="9"/>
      <c r="C10" s="69" t="s">
        <v>56</v>
      </c>
      <c r="D10" s="39" t="s">
        <v>57</v>
      </c>
      <c r="E10" s="70"/>
      <c r="F10" s="58" t="s">
        <v>49</v>
      </c>
      <c r="G10" s="59"/>
      <c r="H10" s="60" t="s">
        <v>50</v>
      </c>
      <c r="I10" s="36" t="s">
        <v>20</v>
      </c>
      <c r="J10" s="7"/>
      <c r="K10" s="15" t="s">
        <v>58</v>
      </c>
      <c r="M10" s="9"/>
      <c r="N10" s="8" t="s">
        <v>7</v>
      </c>
      <c r="P10" s="67">
        <v>46934</v>
      </c>
      <c r="Q10" s="68"/>
      <c r="R10" s="62">
        <f t="shared" si="0"/>
        <v>1.8100000000000002E-2</v>
      </c>
      <c r="S10" s="63">
        <f t="shared" si="0"/>
        <v>7.7000000000000002E-3</v>
      </c>
      <c r="T10" s="64">
        <f>R10+S10</f>
        <v>2.5800000000000003E-2</v>
      </c>
      <c r="U10" s="32" t="s">
        <v>52</v>
      </c>
      <c r="Y10" s="7"/>
      <c r="Z10" s="7"/>
      <c r="AA10" s="7"/>
      <c r="AB10" s="8" t="s">
        <v>7</v>
      </c>
      <c r="AC10" s="9"/>
    </row>
    <row r="11" spans="1:29" ht="15" customHeight="1" x14ac:dyDescent="0.25">
      <c r="A11" s="9"/>
      <c r="B11" s="9"/>
      <c r="C11" s="71">
        <v>2021</v>
      </c>
      <c r="D11" s="72">
        <v>0</v>
      </c>
      <c r="F11" s="61">
        <v>46203</v>
      </c>
      <c r="G11" s="56"/>
      <c r="H11" s="73">
        <v>1.6400000000000001E-2</v>
      </c>
      <c r="I11" s="51">
        <v>6.0000000000000001E-3</v>
      </c>
      <c r="J11" s="7"/>
      <c r="K11" s="9"/>
      <c r="L11" s="9"/>
      <c r="M11" s="9"/>
      <c r="N11" s="8" t="s">
        <v>7</v>
      </c>
      <c r="O11" s="7"/>
      <c r="P11" s="67">
        <v>47299</v>
      </c>
      <c r="Q11" s="68"/>
      <c r="R11" s="62">
        <f t="shared" si="0"/>
        <v>1.8600000000000002E-2</v>
      </c>
      <c r="S11" s="63">
        <f t="shared" si="0"/>
        <v>8.5000000000000006E-3</v>
      </c>
      <c r="T11" s="64">
        <f>R11+S11</f>
        <v>2.7100000000000003E-2</v>
      </c>
      <c r="U11" s="32" t="s">
        <v>52</v>
      </c>
      <c r="V11" s="7"/>
      <c r="W11" s="7"/>
      <c r="X11" s="7"/>
      <c r="Y11" s="7"/>
      <c r="Z11" s="7"/>
      <c r="AA11" s="7"/>
      <c r="AB11" s="8" t="s">
        <v>7</v>
      </c>
      <c r="AC11" s="9"/>
    </row>
    <row r="12" spans="1:29" ht="15" customHeight="1" x14ac:dyDescent="0.25">
      <c r="A12" s="14"/>
      <c r="B12" s="9"/>
      <c r="C12" s="71">
        <v>2022</v>
      </c>
      <c r="D12" s="72">
        <v>400</v>
      </c>
      <c r="F12" s="67">
        <v>46568</v>
      </c>
      <c r="G12" s="68"/>
      <c r="H12" s="73">
        <v>1.7400000000000002E-2</v>
      </c>
      <c r="I12" s="51">
        <v>6.8000000000000005E-3</v>
      </c>
      <c r="J12" s="7"/>
      <c r="K12" s="74"/>
      <c r="L12" s="9"/>
      <c r="M12" s="9"/>
      <c r="N12" s="8" t="s">
        <v>7</v>
      </c>
      <c r="O12" s="7"/>
      <c r="P12" s="75">
        <v>47664</v>
      </c>
      <c r="Q12" s="59"/>
      <c r="R12" s="76">
        <f t="shared" si="0"/>
        <v>1.9800000000000002E-2</v>
      </c>
      <c r="S12" s="77">
        <f t="shared" si="0"/>
        <v>9.7999999999999997E-3</v>
      </c>
      <c r="T12" s="78">
        <f>R12+S12</f>
        <v>2.9600000000000001E-2</v>
      </c>
      <c r="U12" s="32" t="s">
        <v>52</v>
      </c>
      <c r="V12" s="7"/>
      <c r="W12" s="7"/>
      <c r="X12" s="7"/>
      <c r="Y12" s="7"/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71">
        <v>2023</v>
      </c>
      <c r="D13" s="72">
        <v>1200</v>
      </c>
      <c r="F13" s="67">
        <v>46934</v>
      </c>
      <c r="G13" s="68"/>
      <c r="H13" s="73">
        <v>1.8100000000000002E-2</v>
      </c>
      <c r="I13" s="51">
        <v>7.7000000000000002E-3</v>
      </c>
      <c r="J13" s="7"/>
      <c r="K13" s="74"/>
      <c r="L13" s="9"/>
      <c r="M13" s="9"/>
      <c r="N13" s="8" t="s">
        <v>7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71">
        <v>2024</v>
      </c>
      <c r="D14" s="72">
        <v>1920</v>
      </c>
      <c r="E14" s="31"/>
      <c r="F14" s="67">
        <v>47299</v>
      </c>
      <c r="G14" s="68"/>
      <c r="H14" s="73">
        <v>1.8600000000000002E-2</v>
      </c>
      <c r="I14" s="51">
        <v>8.5000000000000006E-3</v>
      </c>
      <c r="J14" s="7"/>
      <c r="K14" s="74"/>
      <c r="L14" s="79"/>
      <c r="M14" s="9"/>
      <c r="N14" s="8" t="s">
        <v>7</v>
      </c>
      <c r="O14" s="23" t="s">
        <v>59</v>
      </c>
      <c r="P14" s="6" t="s">
        <v>60</v>
      </c>
      <c r="X14" s="7"/>
      <c r="Y14" s="7"/>
      <c r="Z14" s="7"/>
      <c r="AA14" s="7"/>
      <c r="AB14" s="8" t="s">
        <v>7</v>
      </c>
      <c r="AC14" s="9"/>
    </row>
    <row r="15" spans="1:29" ht="15" customHeight="1" x14ac:dyDescent="0.25">
      <c r="C15" s="80">
        <v>2025</v>
      </c>
      <c r="D15" s="81">
        <v>2090</v>
      </c>
      <c r="E15" s="31"/>
      <c r="F15" s="75">
        <v>47664</v>
      </c>
      <c r="G15" s="59"/>
      <c r="H15" s="82">
        <v>1.9800000000000002E-2</v>
      </c>
      <c r="I15" s="50">
        <v>9.7999999999999997E-3</v>
      </c>
      <c r="J15" s="7"/>
      <c r="K15" s="74"/>
      <c r="L15" s="79"/>
      <c r="M15" s="9"/>
      <c r="N15" s="8" t="s">
        <v>7</v>
      </c>
      <c r="X15" s="7"/>
      <c r="Y15" s="7"/>
      <c r="Z15" s="7"/>
      <c r="AA15" s="7"/>
      <c r="AB15" s="8" t="s">
        <v>7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P16" s="83"/>
      <c r="Q16" s="70">
        <f>D18</f>
        <v>2026</v>
      </c>
      <c r="R16" s="70">
        <f>E18</f>
        <v>2027</v>
      </c>
      <c r="S16" s="70">
        <f>F18</f>
        <v>2028</v>
      </c>
      <c r="T16" s="70">
        <f>G18</f>
        <v>2029</v>
      </c>
      <c r="U16" s="70">
        <f>H18</f>
        <v>2030</v>
      </c>
      <c r="X16" s="7"/>
      <c r="Y16" s="7"/>
      <c r="Z16" s="7"/>
      <c r="AA16" s="7"/>
      <c r="AB16" s="8" t="s">
        <v>7</v>
      </c>
      <c r="AC16" s="9"/>
    </row>
    <row r="17" spans="3:29" ht="15" customHeight="1" x14ac:dyDescent="0.25">
      <c r="C17" s="37"/>
      <c r="D17" s="17" t="s">
        <v>61</v>
      </c>
      <c r="E17" s="17"/>
      <c r="F17" s="17"/>
      <c r="G17" s="17"/>
      <c r="H17" s="47"/>
      <c r="I17" s="47"/>
      <c r="J17" s="7"/>
      <c r="K17" s="7"/>
      <c r="L17" s="7"/>
      <c r="M17" s="9"/>
      <c r="N17" s="8" t="s">
        <v>7</v>
      </c>
      <c r="P17" s="83" t="s">
        <v>62</v>
      </c>
      <c r="Q17" s="84">
        <f t="array" ref="Q17:U17">TRANSPOSE(T8:T12)</f>
        <v>2.2400000000000003E-2</v>
      </c>
      <c r="R17" s="84">
        <v>2.4200000000000003E-2</v>
      </c>
      <c r="S17" s="84">
        <v>2.5800000000000003E-2</v>
      </c>
      <c r="T17" s="84">
        <v>2.7100000000000003E-2</v>
      </c>
      <c r="U17" s="84">
        <v>2.9600000000000001E-2</v>
      </c>
      <c r="X17" s="7"/>
      <c r="Y17" s="7"/>
      <c r="Z17" s="7"/>
      <c r="AA17" s="7"/>
      <c r="AB17" s="8" t="s">
        <v>7</v>
      </c>
      <c r="AC17" s="9"/>
    </row>
    <row r="18" spans="3:29" ht="15" customHeight="1" x14ac:dyDescent="0.25">
      <c r="C18" s="30" t="s">
        <v>63</v>
      </c>
      <c r="D18" s="60">
        <v>2026</v>
      </c>
      <c r="E18" s="60">
        <v>2027</v>
      </c>
      <c r="F18" s="60">
        <v>2028</v>
      </c>
      <c r="G18" s="60">
        <v>2029</v>
      </c>
      <c r="H18" s="85">
        <v>2030</v>
      </c>
      <c r="I18" s="36" t="s">
        <v>19</v>
      </c>
      <c r="J18" s="7"/>
      <c r="K18" s="7"/>
      <c r="L18" s="7"/>
      <c r="M18" s="9"/>
      <c r="N18" s="8" t="s">
        <v>7</v>
      </c>
      <c r="P18" s="83" t="s">
        <v>64</v>
      </c>
      <c r="Q18" s="86">
        <v>0.5</v>
      </c>
      <c r="R18" s="86">
        <f>Q18+1</f>
        <v>1.5</v>
      </c>
      <c r="S18" s="86">
        <f>R18+1</f>
        <v>2.5</v>
      </c>
      <c r="T18" s="86">
        <f>S18+1</f>
        <v>3.5</v>
      </c>
      <c r="U18" s="86">
        <f>T18+1</f>
        <v>4.5</v>
      </c>
      <c r="V18" s="87" t="s">
        <v>65</v>
      </c>
      <c r="X18" s="7"/>
      <c r="Y18" s="7"/>
      <c r="Z18" s="7"/>
      <c r="AA18" s="7"/>
      <c r="AB18" s="8" t="s">
        <v>7</v>
      </c>
      <c r="AC18" s="9"/>
    </row>
    <row r="19" spans="3:29" ht="15" customHeight="1" x14ac:dyDescent="0.25">
      <c r="C19" s="29">
        <v>60</v>
      </c>
      <c r="D19" s="88">
        <v>1</v>
      </c>
      <c r="E19" s="89" t="s">
        <v>66</v>
      </c>
      <c r="F19" s="89" t="s">
        <v>66</v>
      </c>
      <c r="G19" s="89" t="s">
        <v>66</v>
      </c>
      <c r="H19" s="90" t="s">
        <v>66</v>
      </c>
      <c r="I19" s="91">
        <v>1</v>
      </c>
      <c r="J19" s="7"/>
      <c r="K19" s="7"/>
      <c r="L19" s="7"/>
      <c r="M19" s="9"/>
      <c r="N19" s="8" t="s">
        <v>7</v>
      </c>
      <c r="P19" s="83" t="s">
        <v>67</v>
      </c>
      <c r="Q19" s="92">
        <f>(1+Q17)^-Q18</f>
        <v>0.9889847151615444</v>
      </c>
      <c r="R19" s="92">
        <f>(1+R17)^-R18</f>
        <v>0.96476789482645342</v>
      </c>
      <c r="S19" s="92">
        <f>(1+S17)^-S18</f>
        <v>0.93830334199931276</v>
      </c>
      <c r="T19" s="92">
        <f>(1+T17)^-T18</f>
        <v>0.910658294760607</v>
      </c>
      <c r="U19" s="92">
        <f>(1+U17)^-U18</f>
        <v>0.87698385349198726</v>
      </c>
      <c r="V19" s="87" t="s">
        <v>65</v>
      </c>
      <c r="W19" s="54" t="s">
        <v>68</v>
      </c>
      <c r="X19" s="7"/>
      <c r="Y19" s="7"/>
      <c r="Z19" s="7"/>
      <c r="AA19" s="7"/>
      <c r="AB19" s="8" t="s">
        <v>7</v>
      </c>
      <c r="AC19" s="9"/>
    </row>
    <row r="20" spans="3:29" ht="15" customHeight="1" x14ac:dyDescent="0.25">
      <c r="C20" s="29">
        <v>48</v>
      </c>
      <c r="D20" s="88">
        <v>1</v>
      </c>
      <c r="E20" s="89" t="s">
        <v>66</v>
      </c>
      <c r="F20" s="89" t="s">
        <v>66</v>
      </c>
      <c r="G20" s="89" t="s">
        <v>66</v>
      </c>
      <c r="H20" s="90" t="s">
        <v>66</v>
      </c>
      <c r="I20" s="91">
        <v>1</v>
      </c>
      <c r="J20" s="7"/>
      <c r="K20" s="7"/>
      <c r="L20" s="7"/>
      <c r="M20" s="9"/>
      <c r="N20" s="8" t="s">
        <v>7</v>
      </c>
      <c r="X20" s="7"/>
      <c r="Y20" s="7"/>
      <c r="Z20" s="7"/>
      <c r="AA20" s="7"/>
      <c r="AB20" s="8" t="s">
        <v>7</v>
      </c>
      <c r="AC20" s="9"/>
    </row>
    <row r="21" spans="3:29" ht="15" customHeight="1" x14ac:dyDescent="0.25">
      <c r="C21" s="29">
        <v>36</v>
      </c>
      <c r="D21" s="88">
        <v>0.6</v>
      </c>
      <c r="E21" s="88">
        <v>0.4</v>
      </c>
      <c r="F21" s="89" t="s">
        <v>66</v>
      </c>
      <c r="G21" s="89" t="s">
        <v>66</v>
      </c>
      <c r="H21" s="90" t="s">
        <v>66</v>
      </c>
      <c r="I21" s="91">
        <v>1</v>
      </c>
      <c r="J21" s="7"/>
      <c r="K21" s="7"/>
      <c r="L21" s="7"/>
      <c r="M21" s="9"/>
      <c r="N21" s="8" t="s">
        <v>7</v>
      </c>
      <c r="O21" s="52" t="s">
        <v>69</v>
      </c>
      <c r="P21" s="7" t="s">
        <v>70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3:29" ht="15" customHeight="1" x14ac:dyDescent="0.25">
      <c r="C22" s="29">
        <v>24</v>
      </c>
      <c r="D22" s="88">
        <v>0.55000000000000004</v>
      </c>
      <c r="E22" s="88">
        <v>0.3</v>
      </c>
      <c r="F22" s="88">
        <v>0.14999999999999991</v>
      </c>
      <c r="G22" s="89" t="s">
        <v>66</v>
      </c>
      <c r="H22" s="90" t="s">
        <v>66</v>
      </c>
      <c r="I22" s="91">
        <v>1</v>
      </c>
      <c r="J22" s="7"/>
      <c r="K22" s="7"/>
      <c r="L22" s="7"/>
      <c r="M22" s="9"/>
      <c r="N22" s="8" t="s">
        <v>7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9"/>
    </row>
    <row r="23" spans="3:29" ht="15" customHeight="1" x14ac:dyDescent="0.25">
      <c r="C23" s="30">
        <v>12</v>
      </c>
      <c r="D23" s="93">
        <v>0.4</v>
      </c>
      <c r="E23" s="93">
        <v>0.3</v>
      </c>
      <c r="F23" s="93">
        <v>0.15</v>
      </c>
      <c r="G23" s="93">
        <v>0.15000000000000002</v>
      </c>
      <c r="H23" s="94" t="s">
        <v>66</v>
      </c>
      <c r="I23" s="95">
        <v>1</v>
      </c>
      <c r="J23" s="7"/>
      <c r="K23" s="7"/>
      <c r="L23" s="7"/>
      <c r="M23" s="9"/>
      <c r="N23" s="8" t="s">
        <v>7</v>
      </c>
      <c r="O23" s="7"/>
      <c r="P23" s="96" t="s">
        <v>56</v>
      </c>
      <c r="Q23" s="97">
        <f>D18</f>
        <v>2026</v>
      </c>
      <c r="R23" s="97">
        <f>E18</f>
        <v>2027</v>
      </c>
      <c r="S23" s="97">
        <f>F18</f>
        <v>2028</v>
      </c>
      <c r="T23" s="97">
        <f>G18</f>
        <v>2029</v>
      </c>
      <c r="U23" s="98">
        <f>H18</f>
        <v>2030</v>
      </c>
      <c r="V23" s="99" t="s">
        <v>19</v>
      </c>
      <c r="W23" s="34" t="s">
        <v>54</v>
      </c>
      <c r="X23" s="32" t="s">
        <v>71</v>
      </c>
      <c r="Y23" s="7"/>
      <c r="Z23" s="7"/>
      <c r="AA23" s="7"/>
      <c r="AB23" s="8" t="s">
        <v>7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1">
        <f>C11</f>
        <v>2021</v>
      </c>
      <c r="Q24" s="38">
        <f>IFERROR(V24*D19,0)</f>
        <v>0</v>
      </c>
      <c r="R24" s="38">
        <f>IFERROR(V24*E19,0)</f>
        <v>0</v>
      </c>
      <c r="S24" s="38">
        <f>IFERROR(V24*F19,0)</f>
        <v>0</v>
      </c>
      <c r="T24" s="38">
        <f>IFERROR(V24*G19,0)</f>
        <v>0</v>
      </c>
      <c r="U24" s="35">
        <f>IFERROR(V24*H19,0)</f>
        <v>0</v>
      </c>
      <c r="V24" s="100">
        <f>D11</f>
        <v>0</v>
      </c>
      <c r="W24" s="7" t="s">
        <v>72</v>
      </c>
      <c r="X24" s="32" t="s">
        <v>73</v>
      </c>
      <c r="Y24" s="7"/>
      <c r="Z24" s="7"/>
      <c r="AA24" s="7"/>
      <c r="AB24" s="8" t="s">
        <v>7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P25" s="71">
        <f>C12</f>
        <v>2022</v>
      </c>
      <c r="Q25" s="38">
        <f>IFERROR(V25*D20,0)</f>
        <v>400</v>
      </c>
      <c r="R25" s="38">
        <f>IFERROR(V25*E20,0)</f>
        <v>0</v>
      </c>
      <c r="S25" s="38">
        <f>IFERROR(V25*F20,0)</f>
        <v>0</v>
      </c>
      <c r="T25" s="38">
        <f>IFERROR(V25*G20,0)</f>
        <v>0</v>
      </c>
      <c r="U25" s="35">
        <f>IFERROR(V25*H20,0)</f>
        <v>0</v>
      </c>
      <c r="V25" s="100">
        <f>D12</f>
        <v>400</v>
      </c>
      <c r="W25" s="7"/>
      <c r="X25" s="7"/>
      <c r="Y25" s="7"/>
      <c r="Z25" s="7"/>
      <c r="AA25" s="7"/>
      <c r="AB25" s="8" t="s">
        <v>7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P26" s="71">
        <f>C13</f>
        <v>2023</v>
      </c>
      <c r="Q26" s="38">
        <f>IFERROR(V26*D21,0)</f>
        <v>720</v>
      </c>
      <c r="R26" s="38">
        <f>IFERROR(V26*E21,0)</f>
        <v>480</v>
      </c>
      <c r="S26" s="38">
        <f>IFERROR(V26*F21,0)</f>
        <v>0</v>
      </c>
      <c r="T26" s="38">
        <f>IFERROR(V26*G21,0)</f>
        <v>0</v>
      </c>
      <c r="U26" s="35">
        <f>IFERROR(V26*H21,0)</f>
        <v>0</v>
      </c>
      <c r="V26" s="100">
        <f>D13</f>
        <v>1200</v>
      </c>
      <c r="W26" s="7"/>
      <c r="X26" s="7"/>
      <c r="Y26" s="7"/>
      <c r="Z26" s="7"/>
      <c r="AA26" s="7"/>
      <c r="AB26" s="8" t="s">
        <v>7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1">
        <f>C14</f>
        <v>2024</v>
      </c>
      <c r="Q27" s="38">
        <f>IFERROR(V27*D22,0)</f>
        <v>1056</v>
      </c>
      <c r="R27" s="38">
        <f>IFERROR(V27*E22,0)</f>
        <v>576</v>
      </c>
      <c r="S27" s="38">
        <f>IFERROR(V27*F22,0)</f>
        <v>287.99999999999983</v>
      </c>
      <c r="T27" s="38">
        <f>IFERROR(V27*G22,0)</f>
        <v>0</v>
      </c>
      <c r="U27" s="35">
        <f>IFERROR(V27*H22,0)</f>
        <v>0</v>
      </c>
      <c r="V27" s="100">
        <f>D14</f>
        <v>1920</v>
      </c>
      <c r="W27" s="7"/>
      <c r="X27" s="7"/>
      <c r="Y27" s="7"/>
      <c r="Z27" s="7"/>
      <c r="AA27" s="7"/>
      <c r="AB27" s="8" t="s">
        <v>7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80">
        <f>C15</f>
        <v>2025</v>
      </c>
      <c r="Q28" s="28">
        <f>IFERROR(V28*D23,0)</f>
        <v>836</v>
      </c>
      <c r="R28" s="28">
        <f>IFERROR(V28*E23,0)</f>
        <v>627</v>
      </c>
      <c r="S28" s="28">
        <f>IFERROR(V28*F23,0)</f>
        <v>313.5</v>
      </c>
      <c r="T28" s="28">
        <f>IFERROR(V28*G23,0)</f>
        <v>313.50000000000006</v>
      </c>
      <c r="U28" s="36">
        <f>IFERROR(V28*H23,0)</f>
        <v>0</v>
      </c>
      <c r="V28" s="101">
        <f>D15</f>
        <v>2090</v>
      </c>
      <c r="W28" s="7"/>
      <c r="X28" s="7"/>
      <c r="Y28" s="7"/>
      <c r="Z28" s="7"/>
      <c r="AA28" s="7"/>
      <c r="AB28" s="8" t="s">
        <v>7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102" t="s">
        <v>19</v>
      </c>
      <c r="Q29" s="28">
        <f t="shared" ref="Q29:V29" si="1">SUM(Q24:Q28)</f>
        <v>3012</v>
      </c>
      <c r="R29" s="28">
        <f t="shared" si="1"/>
        <v>1683</v>
      </c>
      <c r="S29" s="28">
        <f t="shared" si="1"/>
        <v>601.49999999999977</v>
      </c>
      <c r="T29" s="28">
        <f t="shared" si="1"/>
        <v>313.50000000000006</v>
      </c>
      <c r="U29" s="36">
        <f t="shared" si="1"/>
        <v>0</v>
      </c>
      <c r="V29" s="101">
        <f t="shared" si="1"/>
        <v>5610</v>
      </c>
      <c r="W29" s="7"/>
      <c r="X29" s="7"/>
      <c r="Y29" s="7"/>
      <c r="Z29" s="7"/>
      <c r="AA29" s="7"/>
      <c r="AB29" s="8" t="s">
        <v>7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103" t="s">
        <v>74</v>
      </c>
      <c r="P31" s="7" t="s">
        <v>75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96" t="s">
        <v>76</v>
      </c>
      <c r="Q33" s="97">
        <f>D18</f>
        <v>2026</v>
      </c>
      <c r="R33" s="97">
        <f>R23</f>
        <v>2027</v>
      </c>
      <c r="S33" s="97">
        <f>S23</f>
        <v>2028</v>
      </c>
      <c r="T33" s="97">
        <f>T23</f>
        <v>2029</v>
      </c>
      <c r="U33" s="98">
        <f>U23</f>
        <v>2030</v>
      </c>
      <c r="V33" s="99" t="s">
        <v>77</v>
      </c>
      <c r="W33" s="34" t="s">
        <v>54</v>
      </c>
      <c r="X33" s="32" t="s">
        <v>78</v>
      </c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1">
        <f>P24</f>
        <v>2021</v>
      </c>
      <c r="Q34" s="38">
        <f t="shared" ref="Q34:U37" si="2">AVERAGE(Q24,Q25)</f>
        <v>200</v>
      </c>
      <c r="R34" s="38">
        <f t="shared" si="2"/>
        <v>0</v>
      </c>
      <c r="S34" s="38">
        <f t="shared" si="2"/>
        <v>0</v>
      </c>
      <c r="T34" s="38">
        <f t="shared" si="2"/>
        <v>0</v>
      </c>
      <c r="U34" s="35">
        <f t="shared" si="2"/>
        <v>0</v>
      </c>
      <c r="V34" s="104">
        <f>SUMPRODUCT(Q34:U34,Q19:U19)</f>
        <v>197.79694303230889</v>
      </c>
      <c r="W34" s="7" t="s">
        <v>72</v>
      </c>
      <c r="X34" s="32" t="s">
        <v>79</v>
      </c>
      <c r="Y34" s="7"/>
      <c r="Z34" s="7"/>
      <c r="AA34" s="7"/>
      <c r="AB34" s="8" t="s">
        <v>7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1">
        <f>P25</f>
        <v>2022</v>
      </c>
      <c r="Q35" s="38">
        <f t="shared" si="2"/>
        <v>560</v>
      </c>
      <c r="R35" s="38">
        <f t="shared" si="2"/>
        <v>240</v>
      </c>
      <c r="S35" s="38">
        <f t="shared" si="2"/>
        <v>0</v>
      </c>
      <c r="T35" s="38">
        <f t="shared" si="2"/>
        <v>0</v>
      </c>
      <c r="U35" s="35">
        <f t="shared" si="2"/>
        <v>0</v>
      </c>
      <c r="V35" s="104">
        <f>SUMPRODUCT(Q35:U35,Q19:U19)</f>
        <v>785.37573524881373</v>
      </c>
      <c r="W35" s="7"/>
      <c r="X35" s="7"/>
      <c r="Y35" s="7"/>
      <c r="Z35" s="7"/>
      <c r="AA35" s="7"/>
      <c r="AB35" s="8" t="s">
        <v>7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1">
        <f>P26</f>
        <v>2023</v>
      </c>
      <c r="Q36" s="38">
        <f t="shared" si="2"/>
        <v>888</v>
      </c>
      <c r="R36" s="38">
        <f t="shared" si="2"/>
        <v>528</v>
      </c>
      <c r="S36" s="38">
        <f t="shared" si="2"/>
        <v>143.99999999999991</v>
      </c>
      <c r="T36" s="38">
        <f t="shared" si="2"/>
        <v>0</v>
      </c>
      <c r="U36" s="35">
        <f t="shared" si="2"/>
        <v>0</v>
      </c>
      <c r="V36" s="104">
        <f>SUMPRODUCT(Q36:U36,Q19:U19)</f>
        <v>1522.7315567797198</v>
      </c>
      <c r="W36" s="7"/>
      <c r="X36" s="7"/>
      <c r="Y36" s="7"/>
      <c r="Z36" s="7"/>
      <c r="AA36" s="7"/>
      <c r="AB36" s="8" t="s">
        <v>7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1">
        <f>P27</f>
        <v>2024</v>
      </c>
      <c r="Q37" s="38">
        <f t="shared" si="2"/>
        <v>946</v>
      </c>
      <c r="R37" s="38">
        <f t="shared" si="2"/>
        <v>601.5</v>
      </c>
      <c r="S37" s="38">
        <f t="shared" si="2"/>
        <v>300.74999999999989</v>
      </c>
      <c r="T37" s="38">
        <f t="shared" si="2"/>
        <v>156.75000000000003</v>
      </c>
      <c r="U37" s="35">
        <f t="shared" si="2"/>
        <v>0</v>
      </c>
      <c r="V37" s="104">
        <f>SUMPRODUCT(Q37:U37,Q19:U19)</f>
        <v>1940.8278470909513</v>
      </c>
      <c r="W37" s="7"/>
      <c r="X37" s="7"/>
      <c r="Y37" s="7"/>
      <c r="Z37" s="7"/>
      <c r="AA37" s="7"/>
      <c r="AB37" s="8" t="s">
        <v>7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80">
        <f>P28</f>
        <v>2025</v>
      </c>
      <c r="Q38" s="105">
        <f>Q28*0.5</f>
        <v>418</v>
      </c>
      <c r="R38" s="105">
        <f>R28*0.5</f>
        <v>313.5</v>
      </c>
      <c r="S38" s="105">
        <f>S28*0.5</f>
        <v>156.75</v>
      </c>
      <c r="T38" s="105">
        <f>T28*0.5</f>
        <v>156.75000000000003</v>
      </c>
      <c r="U38" s="106">
        <f>U28*0.5</f>
        <v>0</v>
      </c>
      <c r="V38" s="107">
        <f>SUMPRODUCT(Q38:U38,Q19:U19)</f>
        <v>1005.6750825277361</v>
      </c>
      <c r="W38" s="7"/>
      <c r="X38" s="7"/>
      <c r="Y38" s="7"/>
      <c r="Z38" s="7"/>
      <c r="AA38" s="7"/>
      <c r="AB38" s="8" t="s">
        <v>7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102" t="s">
        <v>19</v>
      </c>
      <c r="Q39" s="28">
        <f>SUM(Q34:Q38)</f>
        <v>3012</v>
      </c>
      <c r="R39" s="28">
        <f>SUM(R34:R38)</f>
        <v>1683</v>
      </c>
      <c r="S39" s="28">
        <f>SUM(S34:S38)</f>
        <v>601.49999999999977</v>
      </c>
      <c r="T39" s="28">
        <f>SUM(T34:T38)</f>
        <v>313.50000000000006</v>
      </c>
      <c r="U39" s="36">
        <f>SUM(U34:U38)</f>
        <v>0</v>
      </c>
      <c r="V39" s="108">
        <f>SUMPRODUCT(Q39:U39,Q19:U19)</f>
        <v>5452.4071646795301</v>
      </c>
      <c r="W39" s="7"/>
      <c r="X39" s="7"/>
      <c r="Y39" s="7"/>
      <c r="Z39" s="7"/>
      <c r="AA39" s="7"/>
      <c r="AB39" s="8" t="s">
        <v>7</v>
      </c>
      <c r="AC39" s="7"/>
    </row>
    <row r="40" spans="1:29" ht="15" customHeight="1" x14ac:dyDescent="0.25">
      <c r="N40" s="8" t="s">
        <v>7</v>
      </c>
      <c r="X40" s="7"/>
      <c r="Y40" s="7"/>
      <c r="Z40" s="7"/>
      <c r="AA40" s="7"/>
      <c r="AB40" s="8" t="s">
        <v>7</v>
      </c>
      <c r="AC40" s="7"/>
    </row>
    <row r="41" spans="1:29" ht="15" customHeight="1" x14ac:dyDescent="0.25">
      <c r="N41" s="8" t="s">
        <v>7</v>
      </c>
      <c r="P41" s="6" t="s">
        <v>80</v>
      </c>
      <c r="R41" s="6" t="s">
        <v>81</v>
      </c>
      <c r="X41" s="7"/>
      <c r="Y41" s="7"/>
      <c r="Z41" s="7"/>
      <c r="AA41" s="7"/>
      <c r="AB41" s="8" t="s">
        <v>7</v>
      </c>
      <c r="AC41" s="7"/>
    </row>
    <row r="42" spans="1:29" ht="15" customHeight="1" x14ac:dyDescent="0.25">
      <c r="N42" s="8" t="s">
        <v>7</v>
      </c>
      <c r="P42" s="33" t="s">
        <v>82</v>
      </c>
      <c r="R42" s="33" t="s">
        <v>83</v>
      </c>
      <c r="X42" s="7"/>
      <c r="Y42" s="7"/>
      <c r="Z42" s="7"/>
      <c r="AA42" s="7"/>
      <c r="AB42" s="8" t="s">
        <v>7</v>
      </c>
      <c r="AC42" s="7"/>
    </row>
    <row r="43" spans="1:29" ht="15" customHeight="1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ht="15" customHeight="1" x14ac:dyDescent="0.25">
      <c r="N44" s="8" t="s">
        <v>7</v>
      </c>
      <c r="O44" s="24" t="s">
        <v>84</v>
      </c>
      <c r="P44" s="7" t="s">
        <v>85</v>
      </c>
      <c r="Q44" s="7"/>
      <c r="R44" s="7"/>
      <c r="S44" s="7"/>
      <c r="T44" s="7"/>
      <c r="U44" s="8" t="s">
        <v>9</v>
      </c>
      <c r="V44" s="7" t="s">
        <v>86</v>
      </c>
      <c r="W44" s="7"/>
      <c r="X44" s="7"/>
      <c r="Y44" s="7"/>
      <c r="Z44" s="7"/>
      <c r="AA44" s="7"/>
      <c r="AB44" s="8" t="s">
        <v>7</v>
      </c>
      <c r="AC44" s="7"/>
    </row>
    <row r="45" spans="1:29" ht="15" customHeight="1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ht="15" customHeight="1" x14ac:dyDescent="0.25">
      <c r="N46" s="8" t="s">
        <v>7</v>
      </c>
      <c r="O46" s="7"/>
      <c r="P46" s="37"/>
      <c r="Q46" s="42" t="s">
        <v>77</v>
      </c>
      <c r="R46" s="41"/>
      <c r="S46" s="41"/>
      <c r="T46" s="7"/>
      <c r="U46" s="7"/>
      <c r="V46" s="7"/>
      <c r="W46" s="7"/>
      <c r="X46" s="7"/>
      <c r="Y46" s="7"/>
      <c r="Z46" s="7"/>
      <c r="AA46" s="7"/>
      <c r="AB46" s="8" t="s">
        <v>7</v>
      </c>
    </row>
    <row r="47" spans="1:29" ht="15" customHeight="1" x14ac:dyDescent="0.25">
      <c r="N47" s="8" t="s">
        <v>7</v>
      </c>
      <c r="O47" s="7"/>
      <c r="P47" s="29"/>
      <c r="Q47" s="38" t="s">
        <v>87</v>
      </c>
      <c r="R47" s="35" t="s">
        <v>88</v>
      </c>
      <c r="S47" s="35"/>
      <c r="T47" s="7"/>
      <c r="U47" s="7"/>
      <c r="V47" s="7"/>
      <c r="W47" s="7"/>
      <c r="X47" s="7"/>
      <c r="Y47" s="7"/>
      <c r="Z47" s="7"/>
      <c r="AA47" s="7"/>
      <c r="AB47" s="8" t="s">
        <v>7</v>
      </c>
    </row>
    <row r="48" spans="1:29" ht="15" customHeight="1" x14ac:dyDescent="0.25">
      <c r="N48" s="8" t="s">
        <v>7</v>
      </c>
      <c r="O48" s="7"/>
      <c r="P48" s="109" t="s">
        <v>76</v>
      </c>
      <c r="Q48" s="28" t="s">
        <v>89</v>
      </c>
      <c r="R48" s="36" t="s">
        <v>90</v>
      </c>
      <c r="S48" s="36" t="s">
        <v>91</v>
      </c>
      <c r="T48" s="7"/>
      <c r="U48" s="7"/>
      <c r="V48" s="7"/>
      <c r="W48" s="7"/>
      <c r="X48" s="7"/>
      <c r="Y48" s="7"/>
      <c r="Z48" s="7"/>
      <c r="AA48" s="7"/>
      <c r="AB48" s="8" t="s">
        <v>7</v>
      </c>
    </row>
    <row r="49" spans="14:40" ht="15" customHeight="1" x14ac:dyDescent="0.25">
      <c r="N49" s="8" t="s">
        <v>7</v>
      </c>
      <c r="O49" s="7"/>
      <c r="P49" s="71">
        <f t="shared" ref="P49:P54" si="3">P34</f>
        <v>2021</v>
      </c>
      <c r="Q49" s="110">
        <f>V34</f>
        <v>197.79694303230889</v>
      </c>
      <c r="R49" s="111">
        <f>K7*Q49</f>
        <v>9.8898471516154451</v>
      </c>
      <c r="S49" s="112">
        <f>Q49+R49</f>
        <v>207.68679018392433</v>
      </c>
      <c r="T49" s="113" t="s">
        <v>54</v>
      </c>
      <c r="U49" s="32" t="s">
        <v>92</v>
      </c>
      <c r="V49" s="7"/>
      <c r="W49" s="7"/>
      <c r="X49" s="7"/>
      <c r="Y49" s="7"/>
      <c r="Z49" s="7"/>
      <c r="AA49" s="7"/>
      <c r="AB49" s="8" t="s">
        <v>7</v>
      </c>
    </row>
    <row r="50" spans="14:40" ht="15" customHeight="1" x14ac:dyDescent="0.25">
      <c r="N50" s="8" t="s">
        <v>7</v>
      </c>
      <c r="O50" s="7"/>
      <c r="P50" s="71">
        <f t="shared" si="3"/>
        <v>2022</v>
      </c>
      <c r="Q50" s="110">
        <f>V35</f>
        <v>785.37573524881373</v>
      </c>
      <c r="R50" s="111">
        <f>K7*Q50</f>
        <v>39.268786762440691</v>
      </c>
      <c r="S50" s="112">
        <f>Q50+R50</f>
        <v>824.64452201125437</v>
      </c>
      <c r="T50" s="113" t="s">
        <v>54</v>
      </c>
      <c r="U50" s="32" t="s">
        <v>92</v>
      </c>
      <c r="V50" s="7"/>
      <c r="W50" s="7"/>
      <c r="X50" s="7"/>
      <c r="Y50" s="7"/>
      <c r="Z50" s="7"/>
      <c r="AA50" s="7"/>
      <c r="AB50" s="8" t="s">
        <v>7</v>
      </c>
    </row>
    <row r="51" spans="14:40" ht="15" customHeight="1" x14ac:dyDescent="0.25">
      <c r="N51" s="8" t="s">
        <v>7</v>
      </c>
      <c r="O51" s="7"/>
      <c r="P51" s="71">
        <f t="shared" si="3"/>
        <v>2023</v>
      </c>
      <c r="Q51" s="110">
        <f>V36</f>
        <v>1522.7315567797198</v>
      </c>
      <c r="R51" s="111">
        <f>K7*Q51</f>
        <v>76.136577838985986</v>
      </c>
      <c r="S51" s="112">
        <f>Q51+R51</f>
        <v>1598.8681346187057</v>
      </c>
      <c r="T51" s="113" t="s">
        <v>54</v>
      </c>
      <c r="U51" s="32" t="s">
        <v>92</v>
      </c>
      <c r="V51" s="7"/>
      <c r="W51" s="7"/>
      <c r="X51" s="7"/>
      <c r="Y51" s="7"/>
      <c r="Z51" s="7"/>
      <c r="AA51" s="7"/>
      <c r="AB51" s="8" t="s">
        <v>7</v>
      </c>
    </row>
    <row r="52" spans="14:40" ht="15" customHeight="1" x14ac:dyDescent="0.25">
      <c r="N52" s="8" t="s">
        <v>7</v>
      </c>
      <c r="O52" s="7"/>
      <c r="P52" s="71">
        <f t="shared" si="3"/>
        <v>2024</v>
      </c>
      <c r="Q52" s="110">
        <f>V37</f>
        <v>1940.8278470909513</v>
      </c>
      <c r="R52" s="111">
        <f>K7*Q52</f>
        <v>97.041392354547568</v>
      </c>
      <c r="S52" s="112">
        <f>Q52+R52</f>
        <v>2037.8692394454988</v>
      </c>
      <c r="T52" s="113" t="s">
        <v>54</v>
      </c>
      <c r="U52" s="32" t="s">
        <v>92</v>
      </c>
      <c r="V52" s="7"/>
      <c r="W52" s="7"/>
      <c r="X52" s="7"/>
      <c r="Y52" s="7"/>
      <c r="Z52" s="7"/>
      <c r="AA52" s="7"/>
      <c r="AB52" s="8" t="s">
        <v>7</v>
      </c>
    </row>
    <row r="53" spans="14:40" ht="15" customHeight="1" x14ac:dyDescent="0.25">
      <c r="N53" s="8" t="s">
        <v>7</v>
      </c>
      <c r="O53" s="7"/>
      <c r="P53" s="80">
        <f t="shared" si="3"/>
        <v>2025</v>
      </c>
      <c r="Q53" s="114">
        <f>V38</f>
        <v>1005.6750825277361</v>
      </c>
      <c r="R53" s="115">
        <f>K7*Q53</f>
        <v>50.28375412638681</v>
      </c>
      <c r="S53" s="116">
        <f>Q53+R53</f>
        <v>1055.9588366541229</v>
      </c>
      <c r="T53" s="113" t="s">
        <v>54</v>
      </c>
      <c r="U53" s="32" t="s">
        <v>92</v>
      </c>
      <c r="V53" s="7"/>
      <c r="W53" s="7"/>
      <c r="X53" s="7"/>
      <c r="Y53" s="7"/>
      <c r="Z53" s="7"/>
      <c r="AA53" s="7"/>
      <c r="AB53" s="8" t="s">
        <v>7</v>
      </c>
    </row>
    <row r="54" spans="14:40" ht="15" customHeight="1" x14ac:dyDescent="0.25">
      <c r="N54" s="8" t="s">
        <v>7</v>
      </c>
      <c r="O54" s="7"/>
      <c r="P54" s="80" t="str">
        <f t="shared" si="3"/>
        <v>total</v>
      </c>
      <c r="Q54" s="117">
        <f>SUM(Q49:Q53)</f>
        <v>5452.4071646795292</v>
      </c>
      <c r="R54" s="115">
        <f>SUM(R49:R53)</f>
        <v>272.6203582339765</v>
      </c>
      <c r="S54" s="115">
        <f>SUM(S49:S53)</f>
        <v>5725.0275229135059</v>
      </c>
      <c r="T54" s="7"/>
      <c r="U54" s="7"/>
      <c r="V54" s="7"/>
      <c r="W54" s="7"/>
      <c r="X54" s="7"/>
      <c r="Y54" s="7"/>
      <c r="Z54" s="7"/>
      <c r="AA54" s="7"/>
      <c r="AB54" s="8" t="s">
        <v>7</v>
      </c>
    </row>
    <row r="55" spans="14:40" ht="15" customHeight="1" x14ac:dyDescent="0.25"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 s="8" t="s">
        <v>7</v>
      </c>
      <c r="O56" s="7"/>
      <c r="P56" s="118" t="s">
        <v>93</v>
      </c>
      <c r="Q56" s="118"/>
      <c r="R56" s="119">
        <f>K7</f>
        <v>0.05</v>
      </c>
      <c r="S56" s="120" t="s">
        <v>94</v>
      </c>
      <c r="T56" s="118" t="s">
        <v>95</v>
      </c>
      <c r="U56" s="7"/>
      <c r="V56" s="7"/>
      <c r="W56" s="7"/>
      <c r="X56" s="7"/>
      <c r="Y56" s="7"/>
      <c r="Z56" s="7"/>
      <c r="AA56" s="7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 s="8" t="s">
        <v>7</v>
      </c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 s="8" t="s">
        <v>7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mergeCells count="14">
    <mergeCell ref="F15:G15"/>
    <mergeCell ref="F11:G11"/>
    <mergeCell ref="P11:Q11"/>
    <mergeCell ref="F12:G12"/>
    <mergeCell ref="P12:Q12"/>
    <mergeCell ref="F13:G13"/>
    <mergeCell ref="F14:G14"/>
    <mergeCell ref="P6:Q6"/>
    <mergeCell ref="P7:Q7"/>
    <mergeCell ref="P8:Q8"/>
    <mergeCell ref="F9:G9"/>
    <mergeCell ref="P9:Q9"/>
    <mergeCell ref="F10:G10"/>
    <mergeCell ref="P10:Q10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5"/>
      <c r="E1" s="15"/>
      <c r="N1" s="16" t="s">
        <v>7</v>
      </c>
      <c r="Z1" s="7"/>
      <c r="AA1" s="7"/>
      <c r="AB1" s="16" t="s">
        <v>7</v>
      </c>
    </row>
    <row r="2" spans="1:29" ht="15" customHeight="1" x14ac:dyDescent="0.25">
      <c r="A2" s="5" t="s">
        <v>4</v>
      </c>
      <c r="C2" s="6" t="s">
        <v>23</v>
      </c>
      <c r="N2" s="16" t="s">
        <v>7</v>
      </c>
      <c r="Z2" s="7"/>
      <c r="AA2" s="7"/>
      <c r="AB2" s="16" t="s">
        <v>7</v>
      </c>
    </row>
    <row r="3" spans="1:29" ht="15" customHeight="1" x14ac:dyDescent="0.25">
      <c r="A3" s="5" t="s">
        <v>5</v>
      </c>
      <c r="C3" s="6" t="s">
        <v>24</v>
      </c>
      <c r="N3" s="16" t="s">
        <v>7</v>
      </c>
      <c r="O3" s="23" t="s">
        <v>16</v>
      </c>
      <c r="P3" s="6" t="s">
        <v>25</v>
      </c>
      <c r="Z3" s="7"/>
      <c r="AA3" s="7"/>
      <c r="AB3" s="16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7</v>
      </c>
      <c r="Z4" s="7"/>
      <c r="AA4" s="7"/>
      <c r="AB4" s="8" t="s">
        <v>7</v>
      </c>
      <c r="AC4" s="9"/>
    </row>
    <row r="5" spans="1:29" ht="15" customHeight="1" x14ac:dyDescent="0.25">
      <c r="A5" s="14" t="s">
        <v>8</v>
      </c>
      <c r="C5" s="7" t="s">
        <v>26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8" t="s">
        <v>27</v>
      </c>
      <c r="Q5" s="8" t="s">
        <v>9</v>
      </c>
      <c r="R5" s="7" t="str">
        <f>C7</f>
        <v>risk-free rate</v>
      </c>
      <c r="S5" s="7"/>
      <c r="T5" s="8" t="s">
        <v>15</v>
      </c>
      <c r="U5" s="7" t="str">
        <f>C8</f>
        <v>liquidity premium</v>
      </c>
      <c r="V5" s="7"/>
      <c r="W5" s="7"/>
      <c r="X5" s="7"/>
      <c r="Y5" s="7"/>
      <c r="Z5" s="7"/>
      <c r="AA5" s="7"/>
      <c r="AB5" s="8" t="s">
        <v>7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7"/>
      <c r="Q6" s="8" t="s">
        <v>9</v>
      </c>
      <c r="R6" s="44">
        <f>F7</f>
        <v>1.7899999999999999E-2</v>
      </c>
      <c r="S6" s="7"/>
      <c r="T6" s="8" t="s">
        <v>15</v>
      </c>
      <c r="U6" s="45">
        <f>F8</f>
        <v>0.01</v>
      </c>
      <c r="V6" s="7"/>
      <c r="W6" s="7"/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A7" s="14" t="s">
        <v>6</v>
      </c>
      <c r="C7" s="46" t="s">
        <v>28</v>
      </c>
      <c r="D7" s="17"/>
      <c r="E7" s="47"/>
      <c r="F7" s="48">
        <v>1.7899999999999999E-2</v>
      </c>
      <c r="G7" s="7"/>
      <c r="H7" s="7"/>
      <c r="I7" s="7"/>
      <c r="J7" s="7"/>
      <c r="K7" s="7"/>
      <c r="L7" s="7"/>
      <c r="M7" s="9"/>
      <c r="N7" s="8" t="s">
        <v>7</v>
      </c>
      <c r="O7" s="7"/>
      <c r="P7" s="7"/>
      <c r="Q7" s="8" t="s">
        <v>9</v>
      </c>
      <c r="R7" s="49">
        <f>R6+U6</f>
        <v>2.7900000000000001E-2</v>
      </c>
      <c r="S7" s="7"/>
      <c r="T7" s="7"/>
      <c r="U7" s="7"/>
      <c r="V7" s="7"/>
      <c r="W7" s="7"/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4"/>
      <c r="B8" s="9"/>
      <c r="C8" s="20" t="s">
        <v>29</v>
      </c>
      <c r="D8" s="21"/>
      <c r="E8" s="22"/>
      <c r="F8" s="50">
        <v>0.01</v>
      </c>
      <c r="G8" s="7"/>
      <c r="H8" s="7"/>
      <c r="I8" s="7"/>
      <c r="J8" s="7"/>
      <c r="K8" s="9"/>
      <c r="L8" s="9"/>
      <c r="M8" s="9"/>
      <c r="N8" s="8" t="s">
        <v>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7</v>
      </c>
      <c r="AC8" s="9"/>
    </row>
    <row r="9" spans="1:29" ht="15" customHeight="1" x14ac:dyDescent="0.25">
      <c r="A9" s="9"/>
      <c r="B9" s="9"/>
      <c r="C9" s="18" t="s">
        <v>30</v>
      </c>
      <c r="D9" s="19"/>
      <c r="E9" s="26"/>
      <c r="F9" s="51">
        <v>3.7699999999999997E-2</v>
      </c>
      <c r="G9" s="7"/>
      <c r="H9" s="7"/>
      <c r="I9" s="7"/>
      <c r="J9" s="7"/>
      <c r="K9" s="9"/>
      <c r="L9" s="9"/>
      <c r="M9" s="9"/>
      <c r="N9" s="8" t="s">
        <v>7</v>
      </c>
      <c r="O9" s="52" t="s">
        <v>31</v>
      </c>
      <c r="P9" s="7" t="s">
        <v>32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7</v>
      </c>
      <c r="AC9" s="9"/>
    </row>
    <row r="10" spans="1:29" ht="15" customHeight="1" x14ac:dyDescent="0.25">
      <c r="A10" s="9"/>
      <c r="B10" s="9"/>
      <c r="C10" s="18" t="s">
        <v>33</v>
      </c>
      <c r="D10" s="19"/>
      <c r="E10" s="26"/>
      <c r="F10" s="51">
        <v>2E-3</v>
      </c>
      <c r="G10" s="7"/>
      <c r="H10" s="7"/>
      <c r="I10" s="7"/>
      <c r="J10" s="7"/>
      <c r="K10" s="9"/>
      <c r="L10" s="9"/>
      <c r="M10" s="9"/>
      <c r="N10" s="8" t="s">
        <v>7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7</v>
      </c>
      <c r="AC10" s="9"/>
    </row>
    <row r="11" spans="1:29" ht="15" customHeight="1" x14ac:dyDescent="0.25">
      <c r="A11" s="9"/>
      <c r="B11" s="9"/>
      <c r="C11" s="20" t="s">
        <v>34</v>
      </c>
      <c r="D11" s="21"/>
      <c r="E11" s="22"/>
      <c r="F11" s="50">
        <v>1.9E-3</v>
      </c>
      <c r="G11" s="7"/>
      <c r="H11" s="7"/>
      <c r="I11" s="7"/>
      <c r="J11" s="7"/>
      <c r="K11" s="9"/>
      <c r="L11" s="9"/>
      <c r="M11" s="9"/>
      <c r="N11" s="8" t="s">
        <v>7</v>
      </c>
      <c r="O11" s="7"/>
      <c r="P11" s="8" t="s">
        <v>27</v>
      </c>
      <c r="Q11" s="8" t="s">
        <v>9</v>
      </c>
      <c r="R11" s="7" t="s">
        <v>35</v>
      </c>
      <c r="S11" s="7"/>
      <c r="T11" s="8" t="s">
        <v>10</v>
      </c>
      <c r="U11" s="7" t="s">
        <v>36</v>
      </c>
      <c r="V11" s="7"/>
      <c r="W11" s="8" t="s">
        <v>10</v>
      </c>
      <c r="X11" s="7" t="s">
        <v>37</v>
      </c>
      <c r="Z11" s="7"/>
      <c r="AA11" s="7"/>
      <c r="AB11" s="8" t="s">
        <v>7</v>
      </c>
      <c r="AC11" s="9"/>
    </row>
    <row r="12" spans="1:29" ht="15" customHeight="1" x14ac:dyDescent="0.25">
      <c r="A12" s="14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7</v>
      </c>
      <c r="O12" s="7"/>
      <c r="P12" s="7"/>
      <c r="Q12" s="8" t="s">
        <v>9</v>
      </c>
      <c r="R12" s="44">
        <f>F9</f>
        <v>3.7699999999999997E-2</v>
      </c>
      <c r="S12" s="7"/>
      <c r="T12" s="8" t="s">
        <v>10</v>
      </c>
      <c r="U12" s="44">
        <f>F10</f>
        <v>2E-3</v>
      </c>
      <c r="V12" s="7"/>
      <c r="W12" s="8" t="s">
        <v>10</v>
      </c>
      <c r="X12" s="44">
        <f>F11</f>
        <v>1.9E-3</v>
      </c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7</v>
      </c>
      <c r="O13" s="7"/>
      <c r="P13" s="7"/>
      <c r="Q13" s="8" t="s">
        <v>9</v>
      </c>
      <c r="R13" s="53">
        <f>R12-U12-X12</f>
        <v>3.3799999999999997E-2</v>
      </c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7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7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7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B15" s="8" t="s">
        <v>7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B16" s="8" t="s">
        <v>7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7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B17" s="8" t="s">
        <v>7</v>
      </c>
      <c r="AC17" s="9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B18" s="8" t="s">
        <v>7</v>
      </c>
      <c r="AC18" s="9"/>
    </row>
    <row r="19" spans="3:29" ht="15" customHeight="1" x14ac:dyDescent="0.25">
      <c r="N19" s="8" t="s">
        <v>7</v>
      </c>
      <c r="AB19" s="8" t="s">
        <v>7</v>
      </c>
      <c r="AC19" s="9"/>
    </row>
    <row r="20" spans="3:29" ht="15" customHeight="1" x14ac:dyDescent="0.25">
      <c r="N20" s="8" t="s">
        <v>7</v>
      </c>
      <c r="AB20" s="8" t="s">
        <v>7</v>
      </c>
      <c r="AC20" s="9"/>
    </row>
    <row r="21" spans="3:29" ht="15" customHeight="1" x14ac:dyDescent="0.25">
      <c r="N21" s="8" t="s">
        <v>7</v>
      </c>
      <c r="AB21" s="8" t="s">
        <v>7</v>
      </c>
      <c r="AC21" s="9"/>
    </row>
    <row r="22" spans="3:29" ht="15" customHeight="1" x14ac:dyDescent="0.25">
      <c r="N22" s="8" t="s">
        <v>7</v>
      </c>
      <c r="AB22" s="8" t="s">
        <v>7</v>
      </c>
      <c r="AC22" s="9"/>
    </row>
    <row r="23" spans="3:29" ht="15" customHeight="1" x14ac:dyDescent="0.25">
      <c r="N23" s="8" t="s">
        <v>7</v>
      </c>
      <c r="AB23" s="8" t="s">
        <v>7</v>
      </c>
      <c r="AC23" s="9"/>
    </row>
    <row r="24" spans="3:29" ht="15" customHeight="1" x14ac:dyDescent="0.25">
      <c r="N24" s="8" t="s">
        <v>7</v>
      </c>
      <c r="AB24" s="8" t="s">
        <v>7</v>
      </c>
      <c r="AC24" s="9"/>
    </row>
    <row r="25" spans="3:29" ht="15" customHeight="1" x14ac:dyDescent="0.25">
      <c r="N25" s="8" t="s">
        <v>7</v>
      </c>
      <c r="AB25" s="8" t="s">
        <v>7</v>
      </c>
      <c r="AC25" s="9"/>
    </row>
    <row r="26" spans="3:29" ht="15" customHeight="1" x14ac:dyDescent="0.25">
      <c r="N26" s="8" t="s">
        <v>7</v>
      </c>
      <c r="AB26" s="8" t="s">
        <v>7</v>
      </c>
      <c r="AC26" s="7"/>
    </row>
    <row r="27" spans="3:29" ht="15" customHeight="1" x14ac:dyDescent="0.25">
      <c r="N27" s="8" t="s">
        <v>7</v>
      </c>
      <c r="AB27" s="8" t="s">
        <v>7</v>
      </c>
      <c r="AC27" s="7"/>
    </row>
    <row r="28" spans="3:29" ht="15" customHeight="1" x14ac:dyDescent="0.25">
      <c r="N28" s="8" t="s">
        <v>7</v>
      </c>
      <c r="AB28" s="8" t="s">
        <v>7</v>
      </c>
      <c r="AC28" s="7"/>
    </row>
    <row r="29" spans="3:29" ht="15" customHeight="1" x14ac:dyDescent="0.25">
      <c r="N29" s="8" t="s">
        <v>7</v>
      </c>
      <c r="AB29" s="8" t="s">
        <v>7</v>
      </c>
      <c r="AC29" s="7"/>
    </row>
    <row r="30" spans="3:29" ht="15" customHeight="1" x14ac:dyDescent="0.25">
      <c r="N30" s="8" t="s">
        <v>7</v>
      </c>
      <c r="AB30" s="8" t="s">
        <v>7</v>
      </c>
      <c r="AC30" s="7"/>
    </row>
    <row r="31" spans="3:29" ht="15" customHeight="1" x14ac:dyDescent="0.25">
      <c r="N31" s="8" t="s">
        <v>7</v>
      </c>
      <c r="AB31" s="8" t="s">
        <v>7</v>
      </c>
      <c r="AC31" s="7"/>
    </row>
    <row r="32" spans="3:29" ht="15" customHeight="1" x14ac:dyDescent="0.25">
      <c r="N32" s="8" t="s">
        <v>7</v>
      </c>
      <c r="AB32" s="8" t="s">
        <v>7</v>
      </c>
      <c r="AC32" s="7"/>
    </row>
    <row r="33" spans="14:29" ht="15" customHeight="1" x14ac:dyDescent="0.25">
      <c r="N33" s="8" t="s">
        <v>7</v>
      </c>
      <c r="AB33" s="8" t="s">
        <v>7</v>
      </c>
      <c r="AC33" s="7"/>
    </row>
    <row r="34" spans="14:29" ht="15" customHeight="1" x14ac:dyDescent="0.25">
      <c r="N34" s="8" t="s">
        <v>7</v>
      </c>
      <c r="AB34" s="8" t="s">
        <v>7</v>
      </c>
      <c r="AC34" s="7"/>
    </row>
    <row r="35" spans="14:29" ht="15" customHeight="1" x14ac:dyDescent="0.25">
      <c r="N35" s="8" t="s">
        <v>7</v>
      </c>
      <c r="AB35" s="8" t="s">
        <v>7</v>
      </c>
      <c r="AC35" s="7"/>
    </row>
    <row r="36" spans="14:29" ht="15" customHeight="1" x14ac:dyDescent="0.25">
      <c r="N36" s="8" t="s">
        <v>7</v>
      </c>
      <c r="AB36" s="8" t="s">
        <v>7</v>
      </c>
      <c r="AC36" s="7"/>
    </row>
    <row r="37" spans="14:29" ht="15" customHeight="1" x14ac:dyDescent="0.25">
      <c r="N37" s="8" t="s">
        <v>7</v>
      </c>
      <c r="AB37" s="8" t="s">
        <v>7</v>
      </c>
      <c r="AC37" s="7"/>
    </row>
    <row r="38" spans="14:29" ht="15" customHeight="1" x14ac:dyDescent="0.25">
      <c r="N38" s="8" t="s">
        <v>7</v>
      </c>
      <c r="AB38" s="8" t="s">
        <v>7</v>
      </c>
      <c r="AC38" s="7"/>
    </row>
    <row r="39" spans="14:29" ht="15" customHeight="1" x14ac:dyDescent="0.25">
      <c r="N39" s="8" t="s">
        <v>7</v>
      </c>
      <c r="AB39" s="8" t="s">
        <v>7</v>
      </c>
      <c r="AC39" s="7"/>
    </row>
    <row r="40" spans="14:29" ht="15" customHeight="1" x14ac:dyDescent="0.25">
      <c r="N40" s="8" t="s">
        <v>7</v>
      </c>
      <c r="AB40" s="8" t="s">
        <v>7</v>
      </c>
      <c r="AC40" s="7"/>
    </row>
    <row r="41" spans="14:29" ht="15" customHeight="1" x14ac:dyDescent="0.25">
      <c r="N41" s="8" t="s">
        <v>7</v>
      </c>
      <c r="AB41" s="8" t="s">
        <v>7</v>
      </c>
      <c r="AC41" s="7"/>
    </row>
    <row r="42" spans="14:29" ht="15" customHeight="1" x14ac:dyDescent="0.25">
      <c r="N42" s="8" t="s">
        <v>7</v>
      </c>
      <c r="AB42" s="8" t="s">
        <v>7</v>
      </c>
      <c r="AC42" s="7"/>
    </row>
    <row r="43" spans="14:29" ht="15" customHeight="1" x14ac:dyDescent="0.25">
      <c r="N43" s="8" t="s">
        <v>7</v>
      </c>
      <c r="AB43" s="8" t="s">
        <v>7</v>
      </c>
      <c r="AC43" s="7"/>
    </row>
    <row r="44" spans="14:29" ht="15" customHeight="1" x14ac:dyDescent="0.25">
      <c r="N44" s="8" t="s">
        <v>7</v>
      </c>
      <c r="AB44" s="8" t="s">
        <v>7</v>
      </c>
      <c r="AC44" s="7"/>
    </row>
    <row r="45" spans="14:29" ht="15" customHeight="1" x14ac:dyDescent="0.25">
      <c r="N45" s="8" t="s">
        <v>7</v>
      </c>
      <c r="AB45" s="8" t="s">
        <v>7</v>
      </c>
      <c r="AC45" s="7"/>
    </row>
    <row r="46" spans="14:29" ht="15" customHeight="1" x14ac:dyDescent="0.25">
      <c r="N46" s="8" t="s">
        <v>7</v>
      </c>
      <c r="AB46" s="8" t="s">
        <v>7</v>
      </c>
      <c r="AC46" s="7"/>
    </row>
    <row r="47" spans="14:29" ht="15" customHeight="1" x14ac:dyDescent="0.25">
      <c r="N47" s="8" t="s">
        <v>7</v>
      </c>
      <c r="AB47" s="8" t="s">
        <v>7</v>
      </c>
      <c r="AC47" s="7"/>
    </row>
    <row r="48" spans="14:29" ht="15" customHeight="1" x14ac:dyDescent="0.25">
      <c r="N48" s="8" t="s">
        <v>7</v>
      </c>
      <c r="AB48" s="8" t="s">
        <v>7</v>
      </c>
      <c r="AC48" s="7"/>
    </row>
    <row r="49" spans="14:40" ht="15" customHeight="1" x14ac:dyDescent="0.25">
      <c r="N49" s="8" t="s">
        <v>7</v>
      </c>
      <c r="AB49" s="8" t="s">
        <v>7</v>
      </c>
      <c r="AC49" s="7"/>
    </row>
    <row r="50" spans="14:40" ht="15" customHeight="1" x14ac:dyDescent="0.25">
      <c r="N50" s="8" t="s">
        <v>7</v>
      </c>
      <c r="AB50" s="8" t="s">
        <v>7</v>
      </c>
      <c r="AC50" s="7"/>
    </row>
    <row r="51" spans="14:40" ht="15" customHeight="1" x14ac:dyDescent="0.25">
      <c r="N51" s="8" t="s">
        <v>7</v>
      </c>
      <c r="AB51" s="8" t="s">
        <v>7</v>
      </c>
    </row>
    <row r="52" spans="14:40" ht="15" customHeight="1" x14ac:dyDescent="0.25">
      <c r="N52" s="8" t="s">
        <v>7</v>
      </c>
      <c r="AB52" s="8" t="s">
        <v>7</v>
      </c>
    </row>
    <row r="53" spans="14:40" ht="15" customHeight="1" x14ac:dyDescent="0.25">
      <c r="N53" s="8" t="s">
        <v>7</v>
      </c>
      <c r="AB53" s="8" t="s">
        <v>7</v>
      </c>
    </row>
    <row r="54" spans="14:40" ht="15" customHeight="1" x14ac:dyDescent="0.25">
      <c r="N54" s="8" t="s">
        <v>7</v>
      </c>
      <c r="AB54" s="8" t="s">
        <v>7</v>
      </c>
    </row>
    <row r="55" spans="14:40" ht="15" customHeight="1" x14ac:dyDescent="0.25">
      <c r="N55" s="8" t="s">
        <v>7</v>
      </c>
      <c r="AB55" s="8" t="s">
        <v>7</v>
      </c>
    </row>
    <row r="56" spans="14:40" ht="15" customHeight="1" x14ac:dyDescent="0.25">
      <c r="N56" s="8" t="s">
        <v>7</v>
      </c>
      <c r="AB56" s="8" t="s">
        <v>7</v>
      </c>
    </row>
    <row r="57" spans="14:40" ht="15" customHeight="1" x14ac:dyDescent="0.25">
      <c r="N57" s="8" t="s">
        <v>7</v>
      </c>
      <c r="AB57" s="8" t="s">
        <v>7</v>
      </c>
    </row>
    <row r="58" spans="14:40" ht="15" customHeight="1" x14ac:dyDescent="0.25">
      <c r="N58" s="8" t="s">
        <v>7</v>
      </c>
      <c r="AB58" s="8" t="s">
        <v>7</v>
      </c>
    </row>
    <row r="59" spans="14:40" ht="15" customHeight="1" x14ac:dyDescent="0.25">
      <c r="N59" s="8" t="s">
        <v>7</v>
      </c>
      <c r="AB59" s="8" t="s">
        <v>7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4" width="10.7109375" style="6" customWidth="1"/>
    <col min="5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5"/>
      <c r="E1" s="15"/>
      <c r="N1" s="16" t="s">
        <v>7</v>
      </c>
      <c r="AB1" s="16" t="s">
        <v>7</v>
      </c>
    </row>
    <row r="2" spans="1:29" ht="15" customHeight="1" x14ac:dyDescent="0.25">
      <c r="A2" s="5" t="s">
        <v>4</v>
      </c>
      <c r="C2" s="6" t="s">
        <v>23</v>
      </c>
      <c r="N2" s="16" t="s">
        <v>7</v>
      </c>
      <c r="AB2" s="16" t="s">
        <v>7</v>
      </c>
    </row>
    <row r="3" spans="1:29" ht="15" customHeight="1" x14ac:dyDescent="0.25">
      <c r="A3" s="5" t="s">
        <v>5</v>
      </c>
      <c r="C3" s="6" t="s">
        <v>38</v>
      </c>
      <c r="N3" s="16" t="s">
        <v>7</v>
      </c>
      <c r="O3" s="23" t="s">
        <v>39</v>
      </c>
      <c r="P3" s="6" t="s">
        <v>40</v>
      </c>
      <c r="X3" s="54" t="s">
        <v>41</v>
      </c>
      <c r="AB3" s="16" t="s">
        <v>7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K4" s="7"/>
      <c r="L4" s="7"/>
      <c r="M4" s="7"/>
      <c r="N4" s="8" t="s">
        <v>7</v>
      </c>
      <c r="AB4" s="8" t="s">
        <v>7</v>
      </c>
      <c r="AC4" s="9"/>
    </row>
    <row r="5" spans="1:29" ht="15" customHeight="1" x14ac:dyDescent="0.25">
      <c r="A5" s="14" t="s">
        <v>8</v>
      </c>
      <c r="C5" s="7" t="s">
        <v>42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7</v>
      </c>
      <c r="O5" s="7"/>
      <c r="P5" s="7"/>
      <c r="Q5" s="7"/>
      <c r="R5" s="25" t="s">
        <v>17</v>
      </c>
      <c r="S5" s="25" t="s">
        <v>18</v>
      </c>
      <c r="T5" s="25" t="s">
        <v>43</v>
      </c>
      <c r="U5" s="7"/>
      <c r="V5" s="7"/>
      <c r="W5" s="7"/>
      <c r="X5" s="7"/>
      <c r="Y5" s="7"/>
      <c r="Z5" s="7"/>
      <c r="AA5" s="7"/>
      <c r="AB5" s="8" t="s">
        <v>7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7</v>
      </c>
      <c r="O6" s="7"/>
      <c r="P6" s="55" t="s">
        <v>44</v>
      </c>
      <c r="Q6" s="56"/>
      <c r="R6" s="42" t="s">
        <v>45</v>
      </c>
      <c r="S6" s="41" t="s">
        <v>46</v>
      </c>
      <c r="T6" s="41" t="s">
        <v>47</v>
      </c>
      <c r="U6" s="32"/>
      <c r="V6" s="7"/>
      <c r="W6" s="7"/>
      <c r="X6" s="7"/>
      <c r="Y6" s="7"/>
      <c r="Z6" s="7"/>
      <c r="AA6" s="7"/>
      <c r="AB6" s="8" t="s">
        <v>7</v>
      </c>
      <c r="AC6" s="9"/>
    </row>
    <row r="7" spans="1:29" ht="15" customHeight="1" x14ac:dyDescent="0.25">
      <c r="A7" s="14" t="s">
        <v>6</v>
      </c>
      <c r="C7" s="7" t="s">
        <v>48</v>
      </c>
      <c r="J7" s="8" t="s">
        <v>9</v>
      </c>
      <c r="K7" s="57">
        <v>0.06</v>
      </c>
      <c r="M7" s="9"/>
      <c r="N7" s="8" t="s">
        <v>7</v>
      </c>
      <c r="O7" s="7"/>
      <c r="P7" s="58" t="s">
        <v>49</v>
      </c>
      <c r="Q7" s="59"/>
      <c r="R7" s="60" t="s">
        <v>50</v>
      </c>
      <c r="S7" s="36" t="s">
        <v>20</v>
      </c>
      <c r="T7" s="36" t="s">
        <v>51</v>
      </c>
      <c r="U7" s="7"/>
      <c r="V7" s="7"/>
      <c r="W7" s="7"/>
      <c r="X7" s="7"/>
      <c r="Y7" s="7"/>
      <c r="Z7" s="7"/>
      <c r="AA7" s="7"/>
      <c r="AB7" s="8" t="s">
        <v>7</v>
      </c>
      <c r="AC7" s="9"/>
    </row>
    <row r="8" spans="1:29" ht="15" customHeight="1" x14ac:dyDescent="0.25">
      <c r="A8" s="14"/>
      <c r="B8" s="9"/>
      <c r="J8" s="7"/>
      <c r="M8" s="9"/>
      <c r="N8" s="8" t="s">
        <v>7</v>
      </c>
      <c r="P8" s="61">
        <v>46203</v>
      </c>
      <c r="Q8" s="56"/>
      <c r="R8" s="62">
        <f t="shared" ref="R8:S12" si="0">H11</f>
        <v>1.4999999999999999E-2</v>
      </c>
      <c r="S8" s="63">
        <f t="shared" si="0"/>
        <v>6.7999999999999996E-3</v>
      </c>
      <c r="T8" s="64">
        <f>R8+S8</f>
        <v>2.18E-2</v>
      </c>
      <c r="U8" s="32" t="s">
        <v>52</v>
      </c>
      <c r="Y8" s="7"/>
      <c r="Z8" s="7"/>
      <c r="AA8" s="7"/>
      <c r="AB8" s="8" t="s">
        <v>7</v>
      </c>
      <c r="AC8" s="9"/>
    </row>
    <row r="9" spans="1:29" ht="15" customHeight="1" x14ac:dyDescent="0.25">
      <c r="A9" s="9"/>
      <c r="B9" s="9"/>
      <c r="C9" s="40"/>
      <c r="D9" s="65" t="s">
        <v>53</v>
      </c>
      <c r="E9" s="7"/>
      <c r="F9" s="55" t="s">
        <v>44</v>
      </c>
      <c r="G9" s="56"/>
      <c r="H9" s="42" t="s">
        <v>45</v>
      </c>
      <c r="I9" s="41" t="s">
        <v>46</v>
      </c>
      <c r="J9" s="66" t="s">
        <v>54</v>
      </c>
      <c r="K9" s="15" t="s">
        <v>55</v>
      </c>
      <c r="M9" s="9"/>
      <c r="N9" s="8" t="s">
        <v>7</v>
      </c>
      <c r="P9" s="67">
        <v>46568</v>
      </c>
      <c r="Q9" s="68"/>
      <c r="R9" s="62">
        <f t="shared" si="0"/>
        <v>1.5599999999999999E-2</v>
      </c>
      <c r="S9" s="63">
        <f t="shared" si="0"/>
        <v>7.6999999999999994E-3</v>
      </c>
      <c r="T9" s="64">
        <f>R9+S9</f>
        <v>2.3299999999999998E-2</v>
      </c>
      <c r="U9" s="32" t="s">
        <v>52</v>
      </c>
      <c r="Y9" s="7"/>
      <c r="Z9" s="7"/>
      <c r="AA9" s="7"/>
      <c r="AB9" s="8" t="s">
        <v>7</v>
      </c>
      <c r="AC9" s="9"/>
    </row>
    <row r="10" spans="1:29" ht="15" customHeight="1" x14ac:dyDescent="0.25">
      <c r="A10" s="9"/>
      <c r="B10" s="9"/>
      <c r="C10" s="69" t="s">
        <v>56</v>
      </c>
      <c r="D10" s="39" t="s">
        <v>57</v>
      </c>
      <c r="E10" s="70"/>
      <c r="F10" s="58" t="s">
        <v>49</v>
      </c>
      <c r="G10" s="59"/>
      <c r="H10" s="60" t="s">
        <v>50</v>
      </c>
      <c r="I10" s="36" t="s">
        <v>20</v>
      </c>
      <c r="J10" s="7"/>
      <c r="K10" s="15" t="s">
        <v>58</v>
      </c>
      <c r="M10" s="9"/>
      <c r="N10" s="8" t="s">
        <v>7</v>
      </c>
      <c r="P10" s="67">
        <v>46934</v>
      </c>
      <c r="Q10" s="68"/>
      <c r="R10" s="62">
        <f t="shared" si="0"/>
        <v>1.6399999999999998E-2</v>
      </c>
      <c r="S10" s="63">
        <f t="shared" si="0"/>
        <v>8.6999999999999994E-3</v>
      </c>
      <c r="T10" s="64">
        <f>R10+S10</f>
        <v>2.5099999999999997E-2</v>
      </c>
      <c r="U10" s="32" t="s">
        <v>52</v>
      </c>
      <c r="Y10" s="7"/>
      <c r="Z10" s="7"/>
      <c r="AA10" s="7"/>
      <c r="AB10" s="8" t="s">
        <v>7</v>
      </c>
      <c r="AC10" s="9"/>
    </row>
    <row r="11" spans="1:29" ht="15" customHeight="1" x14ac:dyDescent="0.25">
      <c r="A11" s="9"/>
      <c r="B11" s="9"/>
      <c r="C11" s="71">
        <v>2021</v>
      </c>
      <c r="D11" s="72">
        <v>0</v>
      </c>
      <c r="F11" s="61">
        <v>46203</v>
      </c>
      <c r="G11" s="56"/>
      <c r="H11" s="73">
        <v>1.4999999999999999E-2</v>
      </c>
      <c r="I11" s="51">
        <v>6.7999999999999996E-3</v>
      </c>
      <c r="J11" s="7"/>
      <c r="K11" s="9"/>
      <c r="L11" s="9"/>
      <c r="M11" s="9"/>
      <c r="N11" s="8" t="s">
        <v>7</v>
      </c>
      <c r="O11" s="7"/>
      <c r="P11" s="67">
        <v>47299</v>
      </c>
      <c r="Q11" s="68"/>
      <c r="R11" s="62">
        <f t="shared" si="0"/>
        <v>1.7199999999999997E-2</v>
      </c>
      <c r="S11" s="63">
        <f t="shared" si="0"/>
        <v>1.01E-2</v>
      </c>
      <c r="T11" s="64">
        <f>R11+S11</f>
        <v>2.7299999999999998E-2</v>
      </c>
      <c r="U11" s="32" t="s">
        <v>52</v>
      </c>
      <c r="V11" s="7"/>
      <c r="W11" s="7"/>
      <c r="X11" s="7"/>
      <c r="Y11" s="7"/>
      <c r="Z11" s="7"/>
      <c r="AA11" s="7"/>
      <c r="AB11" s="8" t="s">
        <v>7</v>
      </c>
      <c r="AC11" s="9"/>
    </row>
    <row r="12" spans="1:29" ht="15" customHeight="1" x14ac:dyDescent="0.25">
      <c r="A12" s="14"/>
      <c r="B12" s="9"/>
      <c r="C12" s="71">
        <v>2022</v>
      </c>
      <c r="D12" s="72">
        <v>700</v>
      </c>
      <c r="F12" s="67">
        <v>46568</v>
      </c>
      <c r="G12" s="68"/>
      <c r="H12" s="73">
        <v>1.5599999999999999E-2</v>
      </c>
      <c r="I12" s="51">
        <v>7.6999999999999994E-3</v>
      </c>
      <c r="J12" s="7"/>
      <c r="K12" s="74"/>
      <c r="L12" s="9"/>
      <c r="M12" s="9"/>
      <c r="N12" s="8" t="s">
        <v>7</v>
      </c>
      <c r="O12" s="7"/>
      <c r="P12" s="75">
        <v>47664</v>
      </c>
      <c r="Q12" s="59"/>
      <c r="R12" s="76">
        <f t="shared" si="0"/>
        <v>1.8099999999999998E-2</v>
      </c>
      <c r="S12" s="77">
        <f t="shared" si="0"/>
        <v>1.12E-2</v>
      </c>
      <c r="T12" s="78">
        <f>R12+S12</f>
        <v>2.93E-2</v>
      </c>
      <c r="U12" s="32" t="s">
        <v>52</v>
      </c>
      <c r="V12" s="7"/>
      <c r="W12" s="7"/>
      <c r="X12" s="7"/>
      <c r="Y12" s="7"/>
      <c r="Z12" s="7"/>
      <c r="AA12" s="7"/>
      <c r="AB12" s="8" t="s">
        <v>7</v>
      </c>
      <c r="AC12" s="9"/>
    </row>
    <row r="13" spans="1:29" ht="15" customHeight="1" x14ac:dyDescent="0.25">
      <c r="A13" s="9"/>
      <c r="B13" s="9"/>
      <c r="C13" s="71">
        <v>2023</v>
      </c>
      <c r="D13" s="72">
        <v>2800</v>
      </c>
      <c r="F13" s="67">
        <v>46934</v>
      </c>
      <c r="G13" s="68"/>
      <c r="H13" s="73">
        <v>1.6399999999999998E-2</v>
      </c>
      <c r="I13" s="51">
        <v>8.6999999999999994E-3</v>
      </c>
      <c r="J13" s="7"/>
      <c r="K13" s="74"/>
      <c r="L13" s="9"/>
      <c r="M13" s="9"/>
      <c r="N13" s="8" t="s">
        <v>7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7</v>
      </c>
      <c r="AC13" s="9"/>
    </row>
    <row r="14" spans="1:29" ht="15" customHeight="1" x14ac:dyDescent="0.25">
      <c r="A14" s="9"/>
      <c r="B14" s="9"/>
      <c r="C14" s="71">
        <v>2024</v>
      </c>
      <c r="D14" s="72">
        <v>3080</v>
      </c>
      <c r="E14" s="31"/>
      <c r="F14" s="67">
        <v>47299</v>
      </c>
      <c r="G14" s="68"/>
      <c r="H14" s="73">
        <v>1.7199999999999997E-2</v>
      </c>
      <c r="I14" s="51">
        <v>1.01E-2</v>
      </c>
      <c r="J14" s="7"/>
      <c r="K14" s="74"/>
      <c r="L14" s="79"/>
      <c r="M14" s="9"/>
      <c r="N14" s="8" t="s">
        <v>7</v>
      </c>
      <c r="O14" s="23" t="s">
        <v>59</v>
      </c>
      <c r="P14" s="6" t="s">
        <v>60</v>
      </c>
      <c r="X14" s="7"/>
      <c r="Y14" s="7"/>
      <c r="Z14" s="7"/>
      <c r="AA14" s="7"/>
      <c r="AB14" s="8" t="s">
        <v>7</v>
      </c>
      <c r="AC14" s="9"/>
    </row>
    <row r="15" spans="1:29" ht="15" customHeight="1" x14ac:dyDescent="0.25">
      <c r="C15" s="80">
        <v>2025</v>
      </c>
      <c r="D15" s="81">
        <v>3260</v>
      </c>
      <c r="E15" s="31"/>
      <c r="F15" s="75">
        <v>47664</v>
      </c>
      <c r="G15" s="59"/>
      <c r="H15" s="82">
        <v>1.8099999999999998E-2</v>
      </c>
      <c r="I15" s="50">
        <v>1.12E-2</v>
      </c>
      <c r="J15" s="7"/>
      <c r="K15" s="74"/>
      <c r="L15" s="79"/>
      <c r="M15" s="9"/>
      <c r="N15" s="8" t="s">
        <v>7</v>
      </c>
      <c r="X15" s="7"/>
      <c r="Y15" s="7"/>
      <c r="Z15" s="7"/>
      <c r="AA15" s="7"/>
      <c r="AB15" s="8" t="s">
        <v>7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7</v>
      </c>
      <c r="P16" s="83"/>
      <c r="Q16" s="70">
        <f>D18</f>
        <v>2026</v>
      </c>
      <c r="R16" s="70">
        <f>E18</f>
        <v>2027</v>
      </c>
      <c r="S16" s="70">
        <f>F18</f>
        <v>2028</v>
      </c>
      <c r="T16" s="70">
        <f>G18</f>
        <v>2029</v>
      </c>
      <c r="U16" s="70">
        <f>H18</f>
        <v>2030</v>
      </c>
      <c r="X16" s="7"/>
      <c r="Y16" s="7"/>
      <c r="Z16" s="7"/>
      <c r="AA16" s="7"/>
      <c r="AB16" s="8" t="s">
        <v>7</v>
      </c>
      <c r="AC16" s="9"/>
    </row>
    <row r="17" spans="3:29" ht="15" customHeight="1" x14ac:dyDescent="0.25">
      <c r="C17" s="37"/>
      <c r="D17" s="17" t="s">
        <v>61</v>
      </c>
      <c r="E17" s="17"/>
      <c r="F17" s="17"/>
      <c r="G17" s="17"/>
      <c r="H17" s="47"/>
      <c r="I17" s="47"/>
      <c r="J17" s="7"/>
      <c r="K17" s="7"/>
      <c r="L17" s="7"/>
      <c r="M17" s="9"/>
      <c r="N17" s="8" t="s">
        <v>7</v>
      </c>
      <c r="P17" s="83" t="s">
        <v>62</v>
      </c>
      <c r="Q17" s="84">
        <f t="array" ref="Q17:U17">TRANSPOSE(T8:T12)</f>
        <v>2.18E-2</v>
      </c>
      <c r="R17" s="84">
        <v>2.3299999999999998E-2</v>
      </c>
      <c r="S17" s="84">
        <v>2.5099999999999997E-2</v>
      </c>
      <c r="T17" s="84">
        <v>2.7299999999999998E-2</v>
      </c>
      <c r="U17" s="84">
        <v>2.93E-2</v>
      </c>
      <c r="X17" s="7"/>
      <c r="Y17" s="7"/>
      <c r="Z17" s="7"/>
      <c r="AA17" s="7"/>
      <c r="AB17" s="8" t="s">
        <v>7</v>
      </c>
      <c r="AC17" s="9"/>
    </row>
    <row r="18" spans="3:29" ht="15" customHeight="1" x14ac:dyDescent="0.25">
      <c r="C18" s="30" t="s">
        <v>63</v>
      </c>
      <c r="D18" s="60">
        <v>2026</v>
      </c>
      <c r="E18" s="60">
        <v>2027</v>
      </c>
      <c r="F18" s="60">
        <v>2028</v>
      </c>
      <c r="G18" s="60">
        <v>2029</v>
      </c>
      <c r="H18" s="85">
        <v>2030</v>
      </c>
      <c r="I18" s="36" t="s">
        <v>19</v>
      </c>
      <c r="J18" s="7"/>
      <c r="K18" s="7"/>
      <c r="L18" s="7"/>
      <c r="M18" s="9"/>
      <c r="N18" s="8" t="s">
        <v>7</v>
      </c>
      <c r="P18" s="83" t="s">
        <v>64</v>
      </c>
      <c r="Q18" s="86">
        <v>0.5</v>
      </c>
      <c r="R18" s="86">
        <f>Q18+1</f>
        <v>1.5</v>
      </c>
      <c r="S18" s="86">
        <f>R18+1</f>
        <v>2.5</v>
      </c>
      <c r="T18" s="86">
        <f>S18+1</f>
        <v>3.5</v>
      </c>
      <c r="U18" s="86">
        <f>T18+1</f>
        <v>4.5</v>
      </c>
      <c r="V18" s="87" t="s">
        <v>65</v>
      </c>
      <c r="X18" s="7"/>
      <c r="Y18" s="7"/>
      <c r="Z18" s="7"/>
      <c r="AA18" s="7"/>
      <c r="AB18" s="8" t="s">
        <v>7</v>
      </c>
      <c r="AC18" s="9"/>
    </row>
    <row r="19" spans="3:29" ht="15" customHeight="1" x14ac:dyDescent="0.25">
      <c r="C19" s="29">
        <v>60</v>
      </c>
      <c r="D19" s="88">
        <v>1</v>
      </c>
      <c r="E19" s="89" t="s">
        <v>66</v>
      </c>
      <c r="F19" s="89" t="s">
        <v>66</v>
      </c>
      <c r="G19" s="89" t="s">
        <v>66</v>
      </c>
      <c r="H19" s="90" t="s">
        <v>66</v>
      </c>
      <c r="I19" s="91">
        <v>1</v>
      </c>
      <c r="J19" s="7"/>
      <c r="K19" s="7"/>
      <c r="L19" s="7"/>
      <c r="M19" s="9"/>
      <c r="N19" s="8" t="s">
        <v>7</v>
      </c>
      <c r="P19" s="83" t="s">
        <v>67</v>
      </c>
      <c r="Q19" s="92">
        <f>(1+Q17)^-Q18</f>
        <v>0.98927503799626182</v>
      </c>
      <c r="R19" s="92">
        <f>(1+R17)^-R18</f>
        <v>0.96604095550440272</v>
      </c>
      <c r="S19" s="92">
        <f>(1+S17)^-S18</f>
        <v>0.93990598749960186</v>
      </c>
      <c r="T19" s="92">
        <f>(1+T17)^-T18</f>
        <v>0.91003792515943394</v>
      </c>
      <c r="U19" s="92">
        <f>(1+U17)^-U18</f>
        <v>0.87813466687763375</v>
      </c>
      <c r="V19" s="87" t="s">
        <v>65</v>
      </c>
      <c r="W19" s="54" t="s">
        <v>68</v>
      </c>
      <c r="X19" s="7"/>
      <c r="Y19" s="7"/>
      <c r="Z19" s="7"/>
      <c r="AA19" s="7"/>
      <c r="AB19" s="8" t="s">
        <v>7</v>
      </c>
      <c r="AC19" s="9"/>
    </row>
    <row r="20" spans="3:29" ht="15" customHeight="1" x14ac:dyDescent="0.25">
      <c r="C20" s="29">
        <v>48</v>
      </c>
      <c r="D20" s="88">
        <v>1</v>
      </c>
      <c r="E20" s="89" t="s">
        <v>66</v>
      </c>
      <c r="F20" s="89" t="s">
        <v>66</v>
      </c>
      <c r="G20" s="89" t="s">
        <v>66</v>
      </c>
      <c r="H20" s="90" t="s">
        <v>66</v>
      </c>
      <c r="I20" s="91">
        <v>1</v>
      </c>
      <c r="J20" s="7"/>
      <c r="K20" s="7"/>
      <c r="L20" s="7"/>
      <c r="M20" s="9"/>
      <c r="N20" s="8" t="s">
        <v>7</v>
      </c>
      <c r="X20" s="7"/>
      <c r="Y20" s="7"/>
      <c r="Z20" s="7"/>
      <c r="AA20" s="7"/>
      <c r="AB20" s="8" t="s">
        <v>7</v>
      </c>
      <c r="AC20" s="9"/>
    </row>
    <row r="21" spans="3:29" ht="15" customHeight="1" x14ac:dyDescent="0.25">
      <c r="C21" s="29">
        <v>36</v>
      </c>
      <c r="D21" s="88">
        <v>0.65</v>
      </c>
      <c r="E21" s="88">
        <v>0.35</v>
      </c>
      <c r="F21" s="89" t="s">
        <v>66</v>
      </c>
      <c r="G21" s="89" t="s">
        <v>66</v>
      </c>
      <c r="H21" s="90" t="s">
        <v>66</v>
      </c>
      <c r="I21" s="91">
        <v>1</v>
      </c>
      <c r="J21" s="7"/>
      <c r="K21" s="7"/>
      <c r="L21" s="7"/>
      <c r="M21" s="9"/>
      <c r="N21" s="8" t="s">
        <v>7</v>
      </c>
      <c r="O21" s="52" t="s">
        <v>69</v>
      </c>
      <c r="P21" s="7" t="s">
        <v>70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7</v>
      </c>
      <c r="AC21" s="9"/>
    </row>
    <row r="22" spans="3:29" ht="15" customHeight="1" x14ac:dyDescent="0.25">
      <c r="C22" s="29">
        <v>24</v>
      </c>
      <c r="D22" s="88">
        <v>0.45</v>
      </c>
      <c r="E22" s="88">
        <v>0.25</v>
      </c>
      <c r="F22" s="88">
        <v>0.3</v>
      </c>
      <c r="G22" s="89" t="s">
        <v>66</v>
      </c>
      <c r="H22" s="90" t="s">
        <v>66</v>
      </c>
      <c r="I22" s="91">
        <v>1</v>
      </c>
      <c r="J22" s="7"/>
      <c r="K22" s="7"/>
      <c r="L22" s="7"/>
      <c r="M22" s="9"/>
      <c r="N22" s="8" t="s">
        <v>7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7</v>
      </c>
      <c r="AC22" s="9"/>
    </row>
    <row r="23" spans="3:29" ht="15" customHeight="1" x14ac:dyDescent="0.25">
      <c r="C23" s="30">
        <v>12</v>
      </c>
      <c r="D23" s="93">
        <v>0.4</v>
      </c>
      <c r="E23" s="93">
        <v>0.3</v>
      </c>
      <c r="F23" s="93">
        <v>0.2</v>
      </c>
      <c r="G23" s="93">
        <v>9.9999999999999978E-2</v>
      </c>
      <c r="H23" s="94" t="s">
        <v>66</v>
      </c>
      <c r="I23" s="95">
        <v>0.99999999999999989</v>
      </c>
      <c r="J23" s="7"/>
      <c r="K23" s="7"/>
      <c r="L23" s="7"/>
      <c r="M23" s="9"/>
      <c r="N23" s="8" t="s">
        <v>7</v>
      </c>
      <c r="O23" s="7"/>
      <c r="P23" s="96" t="s">
        <v>56</v>
      </c>
      <c r="Q23" s="97">
        <f>D18</f>
        <v>2026</v>
      </c>
      <c r="R23" s="97">
        <f>E18</f>
        <v>2027</v>
      </c>
      <c r="S23" s="97">
        <f>F18</f>
        <v>2028</v>
      </c>
      <c r="T23" s="97">
        <f>G18</f>
        <v>2029</v>
      </c>
      <c r="U23" s="98">
        <f>H18</f>
        <v>2030</v>
      </c>
      <c r="V23" s="99" t="s">
        <v>19</v>
      </c>
      <c r="W23" s="34" t="s">
        <v>54</v>
      </c>
      <c r="X23" s="32" t="s">
        <v>71</v>
      </c>
      <c r="Y23" s="7"/>
      <c r="Z23" s="7"/>
      <c r="AA23" s="7"/>
      <c r="AB23" s="8" t="s">
        <v>7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7</v>
      </c>
      <c r="O24" s="7"/>
      <c r="P24" s="71">
        <f>C11</f>
        <v>2021</v>
      </c>
      <c r="Q24" s="38">
        <f>IFERROR(V24*D19,0)</f>
        <v>0</v>
      </c>
      <c r="R24" s="38">
        <f>IFERROR(V24*E19,0)</f>
        <v>0</v>
      </c>
      <c r="S24" s="38">
        <f>IFERROR(V24*F19,0)</f>
        <v>0</v>
      </c>
      <c r="T24" s="38">
        <f>IFERROR(V24*G19,0)</f>
        <v>0</v>
      </c>
      <c r="U24" s="35">
        <f>IFERROR(V24*H19,0)</f>
        <v>0</v>
      </c>
      <c r="V24" s="100">
        <f>D11</f>
        <v>0</v>
      </c>
      <c r="W24" s="7" t="s">
        <v>72</v>
      </c>
      <c r="X24" s="32" t="s">
        <v>73</v>
      </c>
      <c r="Y24" s="7"/>
      <c r="Z24" s="7"/>
      <c r="AA24" s="7"/>
      <c r="AB24" s="8" t="s">
        <v>7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7</v>
      </c>
      <c r="P25" s="71">
        <f>C12</f>
        <v>2022</v>
      </c>
      <c r="Q25" s="38">
        <f>IFERROR(V25*D20,0)</f>
        <v>700</v>
      </c>
      <c r="R25" s="38">
        <f>IFERROR(V25*E20,0)</f>
        <v>0</v>
      </c>
      <c r="S25" s="38">
        <f>IFERROR(V25*F20,0)</f>
        <v>0</v>
      </c>
      <c r="T25" s="38">
        <f>IFERROR(V25*G20,0)</f>
        <v>0</v>
      </c>
      <c r="U25" s="35">
        <f>IFERROR(V25*H20,0)</f>
        <v>0</v>
      </c>
      <c r="V25" s="100">
        <f>D12</f>
        <v>700</v>
      </c>
      <c r="W25" s="7"/>
      <c r="X25" s="7"/>
      <c r="Y25" s="7"/>
      <c r="Z25" s="7"/>
      <c r="AA25" s="7"/>
      <c r="AB25" s="8" t="s">
        <v>7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7</v>
      </c>
      <c r="P26" s="71">
        <f>C13</f>
        <v>2023</v>
      </c>
      <c r="Q26" s="38">
        <f>IFERROR(V26*D21,0)</f>
        <v>1820</v>
      </c>
      <c r="R26" s="38">
        <f>IFERROR(V26*E21,0)</f>
        <v>979.99999999999989</v>
      </c>
      <c r="S26" s="38">
        <f>IFERROR(V26*F21,0)</f>
        <v>0</v>
      </c>
      <c r="T26" s="38">
        <f>IFERROR(V26*G21,0)</f>
        <v>0</v>
      </c>
      <c r="U26" s="35">
        <f>IFERROR(V26*H21,0)</f>
        <v>0</v>
      </c>
      <c r="V26" s="100">
        <f>D13</f>
        <v>2800</v>
      </c>
      <c r="W26" s="7"/>
      <c r="X26" s="7"/>
      <c r="Y26" s="7"/>
      <c r="Z26" s="7"/>
      <c r="AA26" s="7"/>
      <c r="AB26" s="8" t="s">
        <v>7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7</v>
      </c>
      <c r="O27" s="7"/>
      <c r="P27" s="71">
        <f>C14</f>
        <v>2024</v>
      </c>
      <c r="Q27" s="38">
        <f>IFERROR(V27*D22,0)</f>
        <v>1386</v>
      </c>
      <c r="R27" s="38">
        <f>IFERROR(V27*E22,0)</f>
        <v>770</v>
      </c>
      <c r="S27" s="38">
        <f>IFERROR(V27*F22,0)</f>
        <v>924</v>
      </c>
      <c r="T27" s="38">
        <f>IFERROR(V27*G22,0)</f>
        <v>0</v>
      </c>
      <c r="U27" s="35">
        <f>IFERROR(V27*H22,0)</f>
        <v>0</v>
      </c>
      <c r="V27" s="100">
        <f>D14</f>
        <v>3080</v>
      </c>
      <c r="W27" s="7"/>
      <c r="X27" s="7"/>
      <c r="Y27" s="7"/>
      <c r="Z27" s="7"/>
      <c r="AA27" s="7"/>
      <c r="AB27" s="8" t="s">
        <v>7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7</v>
      </c>
      <c r="O28" s="7"/>
      <c r="P28" s="80">
        <f>C15</f>
        <v>2025</v>
      </c>
      <c r="Q28" s="28">
        <f>IFERROR(V28*D23,0)</f>
        <v>1304</v>
      </c>
      <c r="R28" s="28">
        <f>IFERROR(V28*E23,0)</f>
        <v>978</v>
      </c>
      <c r="S28" s="28">
        <f>IFERROR(V28*F23,0)</f>
        <v>652</v>
      </c>
      <c r="T28" s="28">
        <f>IFERROR(V28*G23,0)</f>
        <v>325.99999999999994</v>
      </c>
      <c r="U28" s="36">
        <f>IFERROR(V28*H23,0)</f>
        <v>0</v>
      </c>
      <c r="V28" s="101">
        <f>D15</f>
        <v>3260</v>
      </c>
      <c r="W28" s="7"/>
      <c r="X28" s="7"/>
      <c r="Y28" s="7"/>
      <c r="Z28" s="7"/>
      <c r="AA28" s="7"/>
      <c r="AB28" s="8" t="s">
        <v>7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7</v>
      </c>
      <c r="O29" s="7"/>
      <c r="P29" s="102" t="s">
        <v>19</v>
      </c>
      <c r="Q29" s="28">
        <f t="shared" ref="Q29:V29" si="1">SUM(Q24:Q28)</f>
        <v>5210</v>
      </c>
      <c r="R29" s="28">
        <f t="shared" si="1"/>
        <v>2728</v>
      </c>
      <c r="S29" s="28">
        <f t="shared" si="1"/>
        <v>1576</v>
      </c>
      <c r="T29" s="28">
        <f t="shared" si="1"/>
        <v>325.99999999999994</v>
      </c>
      <c r="U29" s="36">
        <f t="shared" si="1"/>
        <v>0</v>
      </c>
      <c r="V29" s="101">
        <f t="shared" si="1"/>
        <v>9840</v>
      </c>
      <c r="W29" s="7"/>
      <c r="X29" s="7"/>
      <c r="Y29" s="7"/>
      <c r="Z29" s="7"/>
      <c r="AA29" s="7"/>
      <c r="AB29" s="8" t="s">
        <v>7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7</v>
      </c>
      <c r="U30" s="7"/>
      <c r="V30" s="7"/>
      <c r="W30" s="7"/>
      <c r="X30" s="7"/>
      <c r="Y30" s="7"/>
      <c r="Z30" s="7"/>
      <c r="AA30" s="7"/>
      <c r="AB30" s="8" t="s">
        <v>7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7</v>
      </c>
      <c r="O31" s="103" t="s">
        <v>74</v>
      </c>
      <c r="P31" s="7" t="s">
        <v>75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7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7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7</v>
      </c>
      <c r="O33" s="7"/>
      <c r="P33" s="96" t="s">
        <v>76</v>
      </c>
      <c r="Q33" s="97">
        <f>D18</f>
        <v>2026</v>
      </c>
      <c r="R33" s="97">
        <f>R23</f>
        <v>2027</v>
      </c>
      <c r="S33" s="97">
        <f>S23</f>
        <v>2028</v>
      </c>
      <c r="T33" s="97">
        <f>T23</f>
        <v>2029</v>
      </c>
      <c r="U33" s="98">
        <f>U23</f>
        <v>2030</v>
      </c>
      <c r="V33" s="99" t="s">
        <v>77</v>
      </c>
      <c r="W33" s="34" t="s">
        <v>54</v>
      </c>
      <c r="X33" s="32" t="s">
        <v>78</v>
      </c>
      <c r="Y33" s="7"/>
      <c r="Z33" s="7"/>
      <c r="AA33" s="7"/>
      <c r="AB33" s="8" t="s">
        <v>7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7</v>
      </c>
      <c r="O34" s="7"/>
      <c r="P34" s="71">
        <f>P24</f>
        <v>2021</v>
      </c>
      <c r="Q34" s="38">
        <f t="shared" ref="Q34:U37" si="2">AVERAGE(Q24,Q25)</f>
        <v>350</v>
      </c>
      <c r="R34" s="38">
        <f t="shared" si="2"/>
        <v>0</v>
      </c>
      <c r="S34" s="38">
        <f t="shared" si="2"/>
        <v>0</v>
      </c>
      <c r="T34" s="38">
        <f t="shared" si="2"/>
        <v>0</v>
      </c>
      <c r="U34" s="35">
        <f t="shared" si="2"/>
        <v>0</v>
      </c>
      <c r="V34" s="104">
        <f>SUMPRODUCT(Q34:U34,Q19:U19)</f>
        <v>346.24626329869164</v>
      </c>
      <c r="W34" s="7" t="s">
        <v>72</v>
      </c>
      <c r="X34" s="32" t="s">
        <v>79</v>
      </c>
      <c r="Y34" s="7"/>
      <c r="Z34" s="7"/>
      <c r="AA34" s="7"/>
      <c r="AB34" s="8" t="s">
        <v>7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7</v>
      </c>
      <c r="O35" s="7"/>
      <c r="P35" s="71">
        <f>P25</f>
        <v>2022</v>
      </c>
      <c r="Q35" s="38">
        <f t="shared" si="2"/>
        <v>1260</v>
      </c>
      <c r="R35" s="38">
        <f t="shared" si="2"/>
        <v>489.99999999999994</v>
      </c>
      <c r="S35" s="38">
        <f t="shared" si="2"/>
        <v>0</v>
      </c>
      <c r="T35" s="38">
        <f t="shared" si="2"/>
        <v>0</v>
      </c>
      <c r="U35" s="35">
        <f t="shared" si="2"/>
        <v>0</v>
      </c>
      <c r="V35" s="104">
        <f>SUMPRODUCT(Q35:U35,Q19:U19)</f>
        <v>1719.8466160724472</v>
      </c>
      <c r="W35" s="7"/>
      <c r="X35" s="7"/>
      <c r="Y35" s="7"/>
      <c r="Z35" s="7"/>
      <c r="AA35" s="7"/>
      <c r="AB35" s="8" t="s">
        <v>7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7</v>
      </c>
      <c r="O36" s="7"/>
      <c r="P36" s="71">
        <f>P26</f>
        <v>2023</v>
      </c>
      <c r="Q36" s="38">
        <f t="shared" si="2"/>
        <v>1603</v>
      </c>
      <c r="R36" s="38">
        <f t="shared" si="2"/>
        <v>875</v>
      </c>
      <c r="S36" s="38">
        <f t="shared" si="2"/>
        <v>462</v>
      </c>
      <c r="T36" s="38">
        <f t="shared" si="2"/>
        <v>0</v>
      </c>
      <c r="U36" s="35">
        <f t="shared" si="2"/>
        <v>0</v>
      </c>
      <c r="V36" s="104">
        <f>SUMPRODUCT(Q36:U36,Q19:U19)</f>
        <v>2865.3302881991763</v>
      </c>
      <c r="W36" s="7"/>
      <c r="X36" s="7"/>
      <c r="Y36" s="7"/>
      <c r="Z36" s="7"/>
      <c r="AA36" s="7"/>
      <c r="AB36" s="8" t="s">
        <v>7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7</v>
      </c>
      <c r="O37" s="7"/>
      <c r="P37" s="71">
        <f>P27</f>
        <v>2024</v>
      </c>
      <c r="Q37" s="38">
        <f t="shared" si="2"/>
        <v>1345</v>
      </c>
      <c r="R37" s="38">
        <f t="shared" si="2"/>
        <v>874</v>
      </c>
      <c r="S37" s="38">
        <f t="shared" si="2"/>
        <v>788</v>
      </c>
      <c r="T37" s="38">
        <f t="shared" si="2"/>
        <v>162.99999999999997</v>
      </c>
      <c r="U37" s="35">
        <f t="shared" si="2"/>
        <v>0</v>
      </c>
      <c r="V37" s="104">
        <f>SUMPRODUCT(Q37:U37,Q19:U19)</f>
        <v>3063.8768211664938</v>
      </c>
      <c r="W37" s="7"/>
      <c r="X37" s="7"/>
      <c r="Y37" s="7"/>
      <c r="Z37" s="7"/>
      <c r="AA37" s="7"/>
      <c r="AB37" s="8" t="s">
        <v>7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7</v>
      </c>
      <c r="O38" s="7"/>
      <c r="P38" s="80">
        <f>P28</f>
        <v>2025</v>
      </c>
      <c r="Q38" s="105">
        <f>Q28*0.5</f>
        <v>652</v>
      </c>
      <c r="R38" s="105">
        <f>R28*0.5</f>
        <v>489</v>
      </c>
      <c r="S38" s="105">
        <f>S28*0.5</f>
        <v>326</v>
      </c>
      <c r="T38" s="105">
        <f>T28*0.5</f>
        <v>162.99999999999997</v>
      </c>
      <c r="U38" s="106">
        <f>U28*0.5</f>
        <v>0</v>
      </c>
      <c r="V38" s="107">
        <f>SUMPRODUCT(Q38:U38,Q19:U19)</f>
        <v>1572.1468857410737</v>
      </c>
      <c r="W38" s="7"/>
      <c r="X38" s="7"/>
      <c r="Y38" s="7"/>
      <c r="Z38" s="7"/>
      <c r="AA38" s="7"/>
      <c r="AB38" s="8" t="s">
        <v>7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7</v>
      </c>
      <c r="O39" s="7"/>
      <c r="P39" s="102" t="s">
        <v>19</v>
      </c>
      <c r="Q39" s="28">
        <f>SUM(Q34:Q38)</f>
        <v>5210</v>
      </c>
      <c r="R39" s="28">
        <f>SUM(R34:R38)</f>
        <v>2728</v>
      </c>
      <c r="S39" s="28">
        <f>SUM(S34:S38)</f>
        <v>1576</v>
      </c>
      <c r="T39" s="28">
        <f>SUM(T34:T38)</f>
        <v>325.99999999999994</v>
      </c>
      <c r="U39" s="36">
        <f>SUM(U34:U38)</f>
        <v>0</v>
      </c>
      <c r="V39" s="108">
        <f>SUMPRODUCT(Q39:U39,Q19:U19)</f>
        <v>9567.4468744778842</v>
      </c>
      <c r="W39" s="7"/>
      <c r="X39" s="7"/>
      <c r="Y39" s="7"/>
      <c r="Z39" s="7"/>
      <c r="AA39" s="7"/>
      <c r="AB39" s="8" t="s">
        <v>7</v>
      </c>
      <c r="AC39" s="7"/>
    </row>
    <row r="40" spans="1:29" ht="15" customHeight="1" x14ac:dyDescent="0.25">
      <c r="N40" s="8" t="s">
        <v>7</v>
      </c>
      <c r="X40" s="7"/>
      <c r="Y40" s="7"/>
      <c r="Z40" s="7"/>
      <c r="AA40" s="7"/>
      <c r="AB40" s="8" t="s">
        <v>7</v>
      </c>
      <c r="AC40" s="7"/>
    </row>
    <row r="41" spans="1:29" ht="15" customHeight="1" x14ac:dyDescent="0.25">
      <c r="N41" s="8" t="s">
        <v>7</v>
      </c>
      <c r="P41" s="6" t="s">
        <v>80</v>
      </c>
      <c r="R41" s="6" t="s">
        <v>81</v>
      </c>
      <c r="X41" s="7"/>
      <c r="Y41" s="7"/>
      <c r="Z41" s="7"/>
      <c r="AA41" s="7"/>
      <c r="AB41" s="8" t="s">
        <v>7</v>
      </c>
      <c r="AC41" s="7"/>
    </row>
    <row r="42" spans="1:29" ht="15" customHeight="1" x14ac:dyDescent="0.25">
      <c r="N42" s="8" t="s">
        <v>7</v>
      </c>
      <c r="P42" s="33" t="s">
        <v>82</v>
      </c>
      <c r="R42" s="33" t="s">
        <v>83</v>
      </c>
      <c r="X42" s="7"/>
      <c r="Y42" s="7"/>
      <c r="Z42" s="7"/>
      <c r="AA42" s="7"/>
      <c r="AB42" s="8" t="s">
        <v>7</v>
      </c>
      <c r="AC42" s="7"/>
    </row>
    <row r="43" spans="1:29" ht="15" customHeight="1" x14ac:dyDescent="0.25">
      <c r="N43" s="8" t="s">
        <v>7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7</v>
      </c>
      <c r="AC43" s="7"/>
    </row>
    <row r="44" spans="1:29" ht="15" customHeight="1" x14ac:dyDescent="0.25">
      <c r="N44" s="8" t="s">
        <v>7</v>
      </c>
      <c r="O44" s="24" t="s">
        <v>84</v>
      </c>
      <c r="P44" s="7" t="s">
        <v>85</v>
      </c>
      <c r="Q44" s="7"/>
      <c r="R44" s="7"/>
      <c r="S44" s="7"/>
      <c r="T44" s="7"/>
      <c r="U44" s="8" t="s">
        <v>9</v>
      </c>
      <c r="V44" s="7" t="s">
        <v>86</v>
      </c>
      <c r="W44" s="7"/>
      <c r="X44" s="7"/>
      <c r="Y44" s="7"/>
      <c r="Z44" s="7"/>
      <c r="AA44" s="7"/>
      <c r="AB44" s="8" t="s">
        <v>7</v>
      </c>
      <c r="AC44" s="7"/>
    </row>
    <row r="45" spans="1:29" ht="15" customHeight="1" x14ac:dyDescent="0.25">
      <c r="N45" s="8" t="s">
        <v>7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7</v>
      </c>
      <c r="AC45" s="7"/>
    </row>
    <row r="46" spans="1:29" ht="15" customHeight="1" x14ac:dyDescent="0.25">
      <c r="N46" s="8" t="s">
        <v>7</v>
      </c>
      <c r="O46" s="7"/>
      <c r="P46" s="37"/>
      <c r="Q46" s="42" t="s">
        <v>77</v>
      </c>
      <c r="R46" s="41"/>
      <c r="S46" s="41"/>
      <c r="T46" s="7"/>
      <c r="U46" s="7"/>
      <c r="V46" s="7"/>
      <c r="W46" s="7"/>
      <c r="X46" s="7"/>
      <c r="Y46" s="7"/>
      <c r="Z46" s="7"/>
      <c r="AA46" s="7"/>
      <c r="AB46" s="8" t="s">
        <v>7</v>
      </c>
      <c r="AC46" s="7"/>
    </row>
    <row r="47" spans="1:29" ht="15" customHeight="1" x14ac:dyDescent="0.25">
      <c r="N47" s="8" t="s">
        <v>7</v>
      </c>
      <c r="O47" s="7"/>
      <c r="P47" s="29"/>
      <c r="Q47" s="38" t="s">
        <v>87</v>
      </c>
      <c r="R47" s="35" t="s">
        <v>88</v>
      </c>
      <c r="S47" s="35"/>
      <c r="T47" s="7"/>
      <c r="U47" s="7"/>
      <c r="V47" s="7"/>
      <c r="W47" s="7"/>
      <c r="X47" s="7"/>
      <c r="Y47" s="7"/>
      <c r="Z47" s="7"/>
      <c r="AA47" s="7"/>
      <c r="AB47" s="8" t="s">
        <v>7</v>
      </c>
      <c r="AC47" s="7"/>
    </row>
    <row r="48" spans="1:29" ht="15" customHeight="1" x14ac:dyDescent="0.25">
      <c r="N48" s="8" t="s">
        <v>7</v>
      </c>
      <c r="O48" s="7"/>
      <c r="P48" s="109" t="s">
        <v>76</v>
      </c>
      <c r="Q48" s="28" t="s">
        <v>89</v>
      </c>
      <c r="R48" s="36" t="s">
        <v>90</v>
      </c>
      <c r="S48" s="36" t="s">
        <v>91</v>
      </c>
      <c r="T48" s="7"/>
      <c r="U48" s="7"/>
      <c r="V48" s="7"/>
      <c r="W48" s="7"/>
      <c r="X48" s="7"/>
      <c r="Y48" s="7"/>
      <c r="Z48" s="7"/>
      <c r="AA48" s="7"/>
      <c r="AB48" s="8" t="s">
        <v>7</v>
      </c>
      <c r="AC48" s="7"/>
    </row>
    <row r="49" spans="1:50" ht="15" customHeight="1" x14ac:dyDescent="0.25">
      <c r="N49" s="8" t="s">
        <v>7</v>
      </c>
      <c r="O49" s="7"/>
      <c r="P49" s="71">
        <f t="shared" ref="P49:P54" si="3">P34</f>
        <v>2021</v>
      </c>
      <c r="Q49" s="110">
        <f>V34</f>
        <v>346.24626329869164</v>
      </c>
      <c r="R49" s="111">
        <f>K7*Q49</f>
        <v>20.7747757979215</v>
      </c>
      <c r="S49" s="112">
        <f>Q49+R49</f>
        <v>367.02103909661315</v>
      </c>
      <c r="T49" s="113" t="s">
        <v>54</v>
      </c>
      <c r="U49" s="32" t="s">
        <v>92</v>
      </c>
      <c r="V49" s="7"/>
      <c r="W49" s="7"/>
      <c r="X49" s="7"/>
      <c r="Y49" s="7"/>
      <c r="Z49" s="7"/>
      <c r="AA49" s="7"/>
      <c r="AB49" s="8" t="s">
        <v>7</v>
      </c>
      <c r="AC49" s="7"/>
    </row>
    <row r="50" spans="1:50" ht="15" customHeight="1" x14ac:dyDescent="0.25">
      <c r="N50" s="8" t="s">
        <v>7</v>
      </c>
      <c r="O50" s="7"/>
      <c r="P50" s="71">
        <f t="shared" si="3"/>
        <v>2022</v>
      </c>
      <c r="Q50" s="110">
        <f>V35</f>
        <v>1719.8466160724472</v>
      </c>
      <c r="R50" s="111">
        <f>K7*Q50</f>
        <v>103.19079696434683</v>
      </c>
      <c r="S50" s="112">
        <f>Q50+R50</f>
        <v>1823.0374130367941</v>
      </c>
      <c r="T50" s="113" t="s">
        <v>54</v>
      </c>
      <c r="U50" s="32" t="s">
        <v>92</v>
      </c>
      <c r="V50" s="7"/>
      <c r="W50" s="7"/>
      <c r="X50" s="7"/>
      <c r="Y50" s="7"/>
      <c r="Z50" s="7"/>
      <c r="AA50" s="7"/>
      <c r="AB50" s="8" t="s">
        <v>7</v>
      </c>
      <c r="AC50" s="7"/>
    </row>
    <row r="51" spans="1:50" ht="15" customHeight="1" x14ac:dyDescent="0.25">
      <c r="N51" s="8" t="s">
        <v>7</v>
      </c>
      <c r="O51" s="7"/>
      <c r="P51" s="71">
        <f t="shared" si="3"/>
        <v>2023</v>
      </c>
      <c r="Q51" s="110">
        <f>V36</f>
        <v>2865.3302881991763</v>
      </c>
      <c r="R51" s="111">
        <f>K7*Q51</f>
        <v>171.91981729195058</v>
      </c>
      <c r="S51" s="112">
        <f>Q51+R51</f>
        <v>3037.2501054911268</v>
      </c>
      <c r="T51" s="113" t="s">
        <v>54</v>
      </c>
      <c r="U51" s="32" t="s">
        <v>92</v>
      </c>
      <c r="V51" s="7"/>
      <c r="W51" s="7"/>
      <c r="X51" s="7"/>
      <c r="Y51" s="7"/>
      <c r="Z51" s="7"/>
      <c r="AA51" s="7"/>
      <c r="AB51" s="8" t="s">
        <v>7</v>
      </c>
    </row>
    <row r="52" spans="1:50" ht="15" customHeight="1" x14ac:dyDescent="0.25">
      <c r="N52" s="8" t="s">
        <v>7</v>
      </c>
      <c r="O52" s="7"/>
      <c r="P52" s="71">
        <f t="shared" si="3"/>
        <v>2024</v>
      </c>
      <c r="Q52" s="110">
        <f>V37</f>
        <v>3063.8768211664938</v>
      </c>
      <c r="R52" s="111">
        <f>K7*Q52</f>
        <v>183.83260926998963</v>
      </c>
      <c r="S52" s="112">
        <f>Q52+R52</f>
        <v>3247.7094304364832</v>
      </c>
      <c r="T52" s="113" t="s">
        <v>54</v>
      </c>
      <c r="U52" s="32" t="s">
        <v>92</v>
      </c>
      <c r="V52" s="7"/>
      <c r="W52" s="7"/>
      <c r="X52" s="7"/>
      <c r="Y52" s="7"/>
      <c r="Z52" s="7"/>
      <c r="AA52" s="7"/>
      <c r="AB52" s="8" t="s">
        <v>7</v>
      </c>
    </row>
    <row r="53" spans="1:50" ht="15" customHeight="1" x14ac:dyDescent="0.25">
      <c r="N53" s="8" t="s">
        <v>7</v>
      </c>
      <c r="O53" s="7"/>
      <c r="P53" s="80">
        <f t="shared" si="3"/>
        <v>2025</v>
      </c>
      <c r="Q53" s="114">
        <f>V38</f>
        <v>1572.1468857410737</v>
      </c>
      <c r="R53" s="115">
        <f>K7*Q53</f>
        <v>94.328813144464419</v>
      </c>
      <c r="S53" s="116">
        <f>Q53+R53</f>
        <v>1666.4756988855381</v>
      </c>
      <c r="T53" s="113" t="s">
        <v>54</v>
      </c>
      <c r="U53" s="32" t="s">
        <v>92</v>
      </c>
      <c r="V53" s="7"/>
      <c r="W53" s="7"/>
      <c r="X53" s="7"/>
      <c r="Y53" s="7"/>
      <c r="Z53" s="7"/>
      <c r="AA53" s="7"/>
      <c r="AB53" s="8" t="s">
        <v>7</v>
      </c>
    </row>
    <row r="54" spans="1:50" ht="15" customHeight="1" x14ac:dyDescent="0.25">
      <c r="N54" s="8" t="s">
        <v>7</v>
      </c>
      <c r="O54" s="7"/>
      <c r="P54" s="80" t="str">
        <f t="shared" si="3"/>
        <v>total</v>
      </c>
      <c r="Q54" s="117">
        <f>SUM(Q49:Q53)</f>
        <v>9567.4468744778824</v>
      </c>
      <c r="R54" s="115">
        <f>SUM(R49:R53)</f>
        <v>574.0468124686729</v>
      </c>
      <c r="S54" s="115">
        <f>SUM(S49:S53)</f>
        <v>10141.493686946556</v>
      </c>
      <c r="T54" s="7"/>
      <c r="U54" s="7"/>
      <c r="V54" s="7"/>
      <c r="W54" s="7"/>
      <c r="X54" s="7"/>
      <c r="Y54" s="7"/>
      <c r="Z54" s="7"/>
      <c r="AA54" s="7"/>
      <c r="AB54" s="8" t="s">
        <v>7</v>
      </c>
    </row>
    <row r="55" spans="1:50" ht="15" customHeight="1" x14ac:dyDescent="0.25">
      <c r="N55" s="8" t="s">
        <v>7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7</v>
      </c>
    </row>
    <row r="56" spans="1:50" ht="15" customHeight="1" x14ac:dyDescent="0.25">
      <c r="N56" s="8" t="s">
        <v>7</v>
      </c>
      <c r="O56" s="7"/>
      <c r="P56" s="118" t="s">
        <v>93</v>
      </c>
      <c r="Q56" s="118"/>
      <c r="R56" s="119">
        <f>K7</f>
        <v>0.06</v>
      </c>
      <c r="S56" s="120" t="s">
        <v>94</v>
      </c>
      <c r="T56" s="118" t="s">
        <v>95</v>
      </c>
      <c r="U56" s="7"/>
      <c r="V56" s="7"/>
      <c r="W56" s="7"/>
      <c r="X56" s="7"/>
      <c r="Y56" s="7"/>
      <c r="Z56" s="7"/>
      <c r="AA56" s="7"/>
      <c r="AB56" s="8" t="s">
        <v>7</v>
      </c>
    </row>
    <row r="57" spans="1:50" ht="15" customHeight="1" x14ac:dyDescent="0.25">
      <c r="N57" s="8" t="s">
        <v>7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7</v>
      </c>
    </row>
    <row r="58" spans="1:50" ht="15" customHeight="1" x14ac:dyDescent="0.25">
      <c r="N58" s="8" t="s">
        <v>7</v>
      </c>
      <c r="AB58" s="8" t="s">
        <v>7</v>
      </c>
    </row>
    <row r="59" spans="1:50" ht="15" customHeight="1" x14ac:dyDescent="0.25">
      <c r="N59" s="8" t="s">
        <v>7</v>
      </c>
      <c r="AB59" s="8" t="s">
        <v>7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mergeCells count="14">
    <mergeCell ref="F15:G15"/>
    <mergeCell ref="F11:G11"/>
    <mergeCell ref="P11:Q11"/>
    <mergeCell ref="F12:G12"/>
    <mergeCell ref="P12:Q12"/>
    <mergeCell ref="F13:G13"/>
    <mergeCell ref="F14:G14"/>
    <mergeCell ref="P6:Q6"/>
    <mergeCell ref="P7:Q7"/>
    <mergeCell ref="P8:Q8"/>
    <mergeCell ref="F9:G9"/>
    <mergeCell ref="P9:Q9"/>
    <mergeCell ref="F10:G10"/>
    <mergeCell ref="P10:Q10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Problem 1</vt:lpstr>
      <vt:lpstr>Problem 2</vt:lpstr>
      <vt:lpstr>Problem 3</vt:lpstr>
      <vt:lpstr>Problem 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2024-02-18T20:39:27Z</dcterms:modified>
</cp:coreProperties>
</file>