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dyoh/Desktop/"/>
    </mc:Choice>
  </mc:AlternateContent>
  <xr:revisionPtr revIDLastSave="0" documentId="8_{D2EFCBD7-C44D-3D4B-9B23-B2EDE474D8D4}" xr6:coauthVersionLast="47" xr6:coauthVersionMax="47" xr10:uidLastSave="{00000000-0000-0000-0000-000000000000}"/>
  <bookViews>
    <workbookView xWindow="0" yWindow="460" windowWidth="25600" windowHeight="14560" xr2:uid="{3176A9CF-6CC9-3040-BAB9-6DF885AE9314}"/>
  </bookViews>
  <sheets>
    <sheet name="12 (1)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G32" i="1" s="1"/>
  <c r="C32" i="1"/>
  <c r="J32" i="1" s="1"/>
  <c r="F31" i="1"/>
  <c r="E31" i="1"/>
  <c r="D31" i="1"/>
  <c r="G31" i="1" s="1"/>
  <c r="C31" i="1"/>
  <c r="J31" i="1" s="1"/>
  <c r="F30" i="1"/>
  <c r="E30" i="1"/>
  <c r="E33" i="1" s="1"/>
  <c r="D30" i="1"/>
  <c r="D33" i="1" s="1"/>
  <c r="C30" i="1"/>
  <c r="J30" i="1" s="1"/>
  <c r="R6" i="1"/>
  <c r="P6" i="1"/>
  <c r="N6" i="1"/>
  <c r="L6" i="1"/>
  <c r="K6" i="1"/>
  <c r="R5" i="1"/>
  <c r="P5" i="1"/>
  <c r="N5" i="1"/>
  <c r="L5" i="1"/>
  <c r="K5" i="1"/>
  <c r="P4" i="1"/>
  <c r="P7" i="1" s="1"/>
  <c r="L4" i="1"/>
  <c r="N4" i="1" s="1"/>
  <c r="K4" i="1"/>
  <c r="K7" i="1" s="1"/>
  <c r="R7" i="1" s="1"/>
  <c r="O4" i="1" l="1"/>
  <c r="N7" i="1"/>
  <c r="Q5" i="1"/>
  <c r="Q4" i="1"/>
  <c r="Q7" i="1"/>
  <c r="O5" i="1"/>
  <c r="S5" i="1" s="1"/>
  <c r="R4" i="1"/>
  <c r="C33" i="1"/>
  <c r="G30" i="1"/>
  <c r="Q6" i="1"/>
  <c r="J33" i="1" l="1"/>
  <c r="F33" i="1"/>
  <c r="S4" i="1"/>
  <c r="G33" i="1"/>
  <c r="O7" i="1"/>
  <c r="O6" i="1"/>
  <c r="S6" i="1" s="1"/>
  <c r="I33" i="1" l="1"/>
  <c r="I32" i="1"/>
  <c r="I31" i="1"/>
  <c r="I30" i="1"/>
  <c r="H33" i="1"/>
  <c r="H32" i="1"/>
  <c r="K32" i="1" s="1"/>
  <c r="L32" i="1" s="1"/>
  <c r="H31" i="1"/>
  <c r="H30" i="1"/>
  <c r="K30" i="1" s="1"/>
  <c r="L30" i="1" s="1"/>
  <c r="S7" i="1"/>
  <c r="T7" i="1" l="1"/>
  <c r="T5" i="1"/>
  <c r="T4" i="1"/>
  <c r="U4" i="1" s="1"/>
  <c r="T6" i="1"/>
  <c r="K31" i="1"/>
  <c r="L31" i="1" s="1"/>
  <c r="V4" i="1" l="1"/>
  <c r="U6" i="1"/>
  <c r="V6" i="1" s="1"/>
  <c r="U5" i="1"/>
  <c r="V5" i="1" s="1"/>
  <c r="L33" i="1"/>
  <c r="U7" i="1" l="1"/>
  <c r="L35" i="1"/>
  <c r="V7" i="1"/>
  <c r="M32" i="1" l="1"/>
  <c r="M30" i="1"/>
  <c r="M31" i="1"/>
  <c r="M33" i="1"/>
  <c r="W4" i="1"/>
  <c r="W5" i="1" l="1"/>
  <c r="X4" i="1"/>
  <c r="Y4" i="1" s="1"/>
  <c r="Z4" i="1" s="1"/>
  <c r="W6" i="1" l="1"/>
  <c r="X5" i="1"/>
  <c r="Y5" i="1" s="1"/>
  <c r="Z5" i="1" s="1"/>
  <c r="W7" i="1" l="1"/>
  <c r="X7" i="1" s="1"/>
  <c r="Y7" i="1" s="1"/>
  <c r="Z7" i="1" s="1"/>
  <c r="X6" i="1"/>
  <c r="Y6" i="1" s="1"/>
  <c r="Z6" i="1" s="1"/>
</calcChain>
</file>

<file path=xl/sharedStrings.xml><?xml version="1.0" encoding="utf-8"?>
<sst xmlns="http://schemas.openxmlformats.org/spreadsheetml/2006/main" count="68" uniqueCount="60">
  <si>
    <t>Points</t>
  </si>
  <si>
    <t>class</t>
  </si>
  <si>
    <t>ee</t>
  </si>
  <si>
    <t>reported loss and alae</t>
  </si>
  <si>
    <t># of claims</t>
  </si>
  <si>
    <t>pp</t>
  </si>
  <si>
    <t>ind rel</t>
  </si>
  <si>
    <t>curr rel</t>
  </si>
  <si>
    <t>normalized curr rel</t>
  </si>
  <si>
    <t>weight</t>
  </si>
  <si>
    <t>cred wtd avg</t>
  </si>
  <si>
    <t>normalized cred wtd avg</t>
  </si>
  <si>
    <t>rebase</t>
  </si>
  <si>
    <t>chg</t>
  </si>
  <si>
    <t>off balance</t>
  </si>
  <si>
    <t>total chg</t>
  </si>
  <si>
    <t>change</t>
  </si>
  <si>
    <t>Given the following information for an insurance company:</t>
  </si>
  <si>
    <t>a</t>
  </si>
  <si>
    <t>b</t>
  </si>
  <si>
    <t>Earned</t>
  </si>
  <si>
    <t>Reported Loss</t>
  </si>
  <si>
    <t>Number of</t>
  </si>
  <si>
    <t>Current</t>
  </si>
  <si>
    <t>True</t>
  </si>
  <si>
    <t>c</t>
  </si>
  <si>
    <t>Class</t>
  </si>
  <si>
    <t>Exposures</t>
  </si>
  <si>
    <t>and ALAE</t>
  </si>
  <si>
    <t>Claims</t>
  </si>
  <si>
    <t>Relativity</t>
  </si>
  <si>
    <t>A</t>
  </si>
  <si>
    <t>B</t>
  </si>
  <si>
    <t>C</t>
  </si>
  <si>
    <t>Full credibility standard for number of earned exposures</t>
  </si>
  <si>
    <t>•    Partial credibility is determined based on the square root rule.</t>
  </si>
  <si>
    <t>•    Complement of credibility is equal to normalized current class relativities.</t>
  </si>
  <si>
    <t>•    Class A remains the base class.</t>
  </si>
  <si>
    <t xml:space="preserve">a. </t>
  </si>
  <si>
    <t>Calculate the indicated rate change for each class to achieve a revenue-neutral overall change.</t>
  </si>
  <si>
    <t>b.</t>
  </si>
  <si>
    <t>Briefly describe one possible reason why the indicated relativities do not match the true relativities.</t>
  </si>
  <si>
    <t xml:space="preserve"> </t>
  </si>
  <si>
    <t>c.</t>
  </si>
  <si>
    <t>Briefly explain an adjustment to the univariate pure premium method to improve its result.</t>
  </si>
  <si>
    <t>a.</t>
  </si>
  <si>
    <t>EE</t>
  </si>
  <si>
    <t>Reported Loss &amp; ALAE</t>
  </si>
  <si>
    <t># of Claims</t>
  </si>
  <si>
    <t>Current Rel</t>
  </si>
  <si>
    <t>PP</t>
  </si>
  <si>
    <t>Ind Rel</t>
  </si>
  <si>
    <t>Normalized Current Rel</t>
  </si>
  <si>
    <t>Z</t>
  </si>
  <si>
    <t>C-W Ind Rel</t>
  </si>
  <si>
    <t>Rebased C-W Ind Rel</t>
  </si>
  <si>
    <t>% Change</t>
  </si>
  <si>
    <t>Off-balance:</t>
  </si>
  <si>
    <t>Since I conducted a univariate analysis, this does not take into account exposure correlation - that some other rating variables might be correlated to this variable.</t>
  </si>
  <si>
    <t>The pure premiums for each class could be adjusted by an average of all other rating factors, this would account for exposure 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</si>
</sst>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#,##0.00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Rounded MT Bold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rial Rounded MT Bold"/>
      <family val="2"/>
    </font>
    <font>
      <b/>
      <u/>
      <sz val="11"/>
      <color rgb="FFFF0000"/>
      <name val="Arial Rounded MT Bold"/>
      <family val="2"/>
    </font>
    <font>
      <sz val="11"/>
      <color rgb="FFFF0000"/>
      <name val="Arial Rounded MT Bold"/>
      <family val="2"/>
    </font>
    <font>
      <sz val="11"/>
      <color rgb="FF000000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63">
    <xf numFmtId="0" fontId="0" fillId="0" borderId="0" xfId="0"/>
    <xf numFmtId="0" fontId="2" fillId="0" borderId="1" xfId="1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  <xf numFmtId="0" fontId="5" fillId="2" borderId="2" xfId="3" applyFont="1" applyFill="1" applyBorder="1" applyProtection="1"/>
    <xf numFmtId="0" fontId="5" fillId="2" borderId="3" xfId="3" applyFont="1" applyFill="1" applyBorder="1" applyProtection="1"/>
    <xf numFmtId="0" fontId="5" fillId="0" borderId="0" xfId="3" applyFont="1" applyProtection="1"/>
    <xf numFmtId="0" fontId="6" fillId="3" borderId="4" xfId="3" applyFont="1" applyFill="1" applyBorder="1" applyAlignment="1" applyProtection="1">
      <alignment horizontal="center"/>
    </xf>
    <xf numFmtId="0" fontId="5" fillId="3" borderId="0" xfId="3" applyFont="1" applyFill="1" applyBorder="1" applyProtection="1"/>
    <xf numFmtId="0" fontId="5" fillId="3" borderId="5" xfId="3" applyFont="1" applyFill="1" applyBorder="1" applyProtection="1"/>
    <xf numFmtId="2" fontId="7" fillId="3" borderId="4" xfId="3" applyNumberFormat="1" applyFont="1" applyFill="1" applyBorder="1" applyAlignment="1" applyProtection="1">
      <alignment horizontal="center"/>
    </xf>
    <xf numFmtId="0" fontId="8" fillId="3" borderId="0" xfId="3" applyFont="1" applyFill="1" applyBorder="1" applyProtection="1"/>
    <xf numFmtId="0" fontId="5" fillId="3" borderId="0" xfId="3" applyFont="1" applyFill="1" applyBorder="1" applyAlignment="1" applyProtection="1">
      <alignment horizontal="left" vertical="center"/>
    </xf>
    <xf numFmtId="0" fontId="5" fillId="3" borderId="5" xfId="3" applyFont="1" applyFill="1" applyBorder="1" applyAlignment="1" applyProtection="1">
      <alignment horizontal="left" vertical="center"/>
    </xf>
    <xf numFmtId="3" fontId="5" fillId="0" borderId="0" xfId="3" applyNumberFormat="1" applyFont="1" applyProtection="1"/>
    <xf numFmtId="164" fontId="5" fillId="0" borderId="0" xfId="3" applyNumberFormat="1" applyFont="1" applyProtection="1"/>
    <xf numFmtId="2" fontId="0" fillId="0" borderId="0" xfId="0" applyNumberFormat="1"/>
    <xf numFmtId="0" fontId="5" fillId="3" borderId="0" xfId="3" applyFont="1" applyFill="1" applyBorder="1" applyAlignment="1" applyProtection="1">
      <alignment horizontal="center" vertical="center"/>
    </xf>
    <xf numFmtId="0" fontId="5" fillId="3" borderId="6" xfId="3" applyFont="1" applyFill="1" applyBorder="1" applyAlignment="1" applyProtection="1">
      <alignment horizontal="center" vertical="center"/>
    </xf>
    <xf numFmtId="0" fontId="5" fillId="3" borderId="2" xfId="3" applyFont="1" applyFill="1" applyBorder="1" applyAlignment="1" applyProtection="1">
      <alignment horizontal="center" vertical="center"/>
    </xf>
    <xf numFmtId="0" fontId="5" fillId="3" borderId="3" xfId="3" quotePrefix="1" applyFont="1" applyFill="1" applyBorder="1" applyAlignment="1" applyProtection="1">
      <alignment horizontal="center" vertical="center"/>
    </xf>
    <xf numFmtId="0" fontId="5" fillId="3" borderId="7" xfId="3" applyFont="1" applyFill="1" applyBorder="1" applyAlignment="1" applyProtection="1">
      <alignment horizontal="center" vertical="center"/>
    </xf>
    <xf numFmtId="0" fontId="5" fillId="3" borderId="8" xfId="3" applyFont="1" applyFill="1" applyBorder="1" applyAlignment="1" applyProtection="1">
      <alignment horizontal="center" vertical="center"/>
    </xf>
    <xf numFmtId="0" fontId="5" fillId="3" borderId="9" xfId="3" applyFont="1" applyFill="1" applyBorder="1" applyAlignment="1" applyProtection="1">
      <alignment horizontal="center" vertical="center"/>
    </xf>
    <xf numFmtId="0" fontId="5" fillId="3" borderId="4" xfId="3" applyFont="1" applyFill="1" applyBorder="1" applyAlignment="1" applyProtection="1">
      <alignment horizontal="center" vertical="center" wrapText="1"/>
    </xf>
    <xf numFmtId="3" fontId="5" fillId="3" borderId="0" xfId="3" applyNumberFormat="1" applyFont="1" applyFill="1" applyBorder="1" applyAlignment="1" applyProtection="1">
      <alignment horizontal="right" vertical="center" wrapText="1"/>
    </xf>
    <xf numFmtId="164" fontId="5" fillId="3" borderId="0" xfId="3" applyNumberFormat="1" applyFont="1" applyFill="1" applyBorder="1" applyAlignment="1" applyProtection="1">
      <alignment horizontal="right" vertical="center" wrapText="1"/>
    </xf>
    <xf numFmtId="0" fontId="5" fillId="3" borderId="0" xfId="3" applyFont="1" applyFill="1" applyBorder="1" applyAlignment="1" applyProtection="1">
      <alignment horizontal="center" vertical="center" wrapText="1"/>
    </xf>
    <xf numFmtId="2" fontId="5" fillId="3" borderId="0" xfId="3" applyNumberFormat="1" applyFont="1" applyFill="1" applyBorder="1" applyAlignment="1" applyProtection="1">
      <alignment horizontal="center" vertical="center" wrapText="1"/>
    </xf>
    <xf numFmtId="2" fontId="5" fillId="3" borderId="5" xfId="3" applyNumberFormat="1" applyFont="1" applyFill="1" applyBorder="1" applyAlignment="1" applyProtection="1">
      <alignment horizontal="center" vertical="center" wrapText="1"/>
    </xf>
    <xf numFmtId="0" fontId="5" fillId="3" borderId="7" xfId="3" applyFont="1" applyFill="1" applyBorder="1" applyAlignment="1" applyProtection="1">
      <alignment horizontal="center" vertical="center" wrapText="1"/>
    </xf>
    <xf numFmtId="3" fontId="5" fillId="3" borderId="8" xfId="3" applyNumberFormat="1" applyFont="1" applyFill="1" applyBorder="1" applyAlignment="1" applyProtection="1">
      <alignment horizontal="right" vertical="center" wrapText="1"/>
    </xf>
    <xf numFmtId="164" fontId="5" fillId="3" borderId="8" xfId="3" applyNumberFormat="1" applyFont="1" applyFill="1" applyBorder="1" applyAlignment="1" applyProtection="1">
      <alignment horizontal="right" vertical="center" wrapText="1"/>
    </xf>
    <xf numFmtId="0" fontId="5" fillId="3" borderId="8" xfId="3" applyFont="1" applyFill="1" applyBorder="1" applyAlignment="1" applyProtection="1">
      <alignment horizontal="center" vertical="center" wrapText="1"/>
    </xf>
    <xf numFmtId="2" fontId="5" fillId="3" borderId="8" xfId="3" applyNumberFormat="1" applyFont="1" applyFill="1" applyBorder="1" applyAlignment="1" applyProtection="1">
      <alignment horizontal="center" vertical="center" wrapText="1"/>
    </xf>
    <xf numFmtId="2" fontId="5" fillId="3" borderId="9" xfId="3" applyNumberFormat="1" applyFont="1" applyFill="1" applyBorder="1" applyAlignment="1" applyProtection="1">
      <alignment horizontal="center" vertical="center" wrapText="1"/>
    </xf>
    <xf numFmtId="3" fontId="5" fillId="3" borderId="1" xfId="3" applyNumberFormat="1" applyFont="1" applyFill="1" applyBorder="1" applyProtection="1"/>
    <xf numFmtId="2" fontId="5" fillId="3" borderId="10" xfId="3" applyNumberFormat="1" applyFont="1" applyFill="1" applyBorder="1" applyAlignment="1" applyProtection="1">
      <alignment horizontal="left" vertical="center"/>
    </xf>
    <xf numFmtId="2" fontId="5" fillId="3" borderId="11" xfId="3" applyNumberFormat="1" applyFont="1" applyFill="1" applyBorder="1" applyAlignment="1" applyProtection="1">
      <alignment horizontal="center" vertical="center"/>
    </xf>
    <xf numFmtId="0" fontId="5" fillId="3" borderId="11" xfId="3" applyFont="1" applyFill="1" applyBorder="1" applyAlignment="1" applyProtection="1">
      <alignment horizontal="center" vertical="center" wrapText="1"/>
    </xf>
    <xf numFmtId="0" fontId="5" fillId="3" borderId="11" xfId="3" applyFont="1" applyFill="1" applyBorder="1" applyProtection="1"/>
    <xf numFmtId="0" fontId="5" fillId="3" borderId="12" xfId="3" applyFont="1" applyFill="1" applyBorder="1" applyAlignment="1" applyProtection="1">
      <alignment horizontal="left" vertical="center"/>
    </xf>
    <xf numFmtId="2" fontId="5" fillId="3" borderId="0" xfId="3" applyNumberFormat="1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vertical="center"/>
    </xf>
    <xf numFmtId="2" fontId="5" fillId="3" borderId="4" xfId="3" applyNumberFormat="1" applyFont="1" applyFill="1" applyBorder="1" applyAlignment="1" applyProtection="1">
      <alignment horizontal="center"/>
    </xf>
    <xf numFmtId="2" fontId="5" fillId="3" borderId="7" xfId="3" applyNumberFormat="1" applyFont="1" applyFill="1" applyBorder="1" applyAlignment="1" applyProtection="1">
      <alignment horizontal="center"/>
    </xf>
    <xf numFmtId="0" fontId="5" fillId="3" borderId="8" xfId="3" applyFont="1" applyFill="1" applyBorder="1" applyAlignment="1" applyProtection="1">
      <alignment vertical="center"/>
    </xf>
    <xf numFmtId="0" fontId="5" fillId="3" borderId="8" xfId="3" applyFont="1" applyFill="1" applyBorder="1" applyProtection="1"/>
    <xf numFmtId="0" fontId="5" fillId="3" borderId="9" xfId="3" applyFont="1" applyFill="1" applyBorder="1" applyProtection="1"/>
    <xf numFmtId="0" fontId="5" fillId="0" borderId="13" xfId="3" applyFont="1" applyBorder="1" applyAlignment="1" applyProtection="1">
      <alignment horizontal="right" wrapText="1"/>
    </xf>
    <xf numFmtId="0" fontId="5" fillId="4" borderId="13" xfId="3" applyFont="1" applyFill="1" applyBorder="1" applyAlignment="1" applyProtection="1">
      <alignment horizontal="right" wrapText="1"/>
    </xf>
    <xf numFmtId="0" fontId="5" fillId="0" borderId="0" xfId="3" applyFont="1" applyAlignment="1" applyProtection="1">
      <alignment horizontal="right"/>
    </xf>
    <xf numFmtId="3" fontId="5" fillId="0" borderId="0" xfId="3" applyNumberFormat="1" applyFont="1" applyAlignment="1" applyProtection="1">
      <alignment horizontal="right"/>
    </xf>
    <xf numFmtId="165" fontId="5" fillId="0" borderId="0" xfId="3" applyNumberFormat="1" applyFont="1" applyAlignment="1" applyProtection="1">
      <alignment horizontal="right"/>
    </xf>
    <xf numFmtId="4" fontId="5" fillId="0" borderId="0" xfId="3" applyNumberFormat="1" applyFont="1" applyAlignment="1" applyProtection="1">
      <alignment horizontal="right"/>
    </xf>
    <xf numFmtId="166" fontId="5" fillId="0" borderId="0" xfId="4" applyNumberFormat="1" applyFont="1" applyAlignment="1" applyProtection="1">
      <alignment horizontal="right"/>
    </xf>
    <xf numFmtId="166" fontId="5" fillId="4" borderId="0" xfId="4" applyNumberFormat="1" applyFont="1" applyFill="1" applyAlignment="1" applyProtection="1">
      <alignment horizontal="right"/>
    </xf>
    <xf numFmtId="0" fontId="5" fillId="0" borderId="13" xfId="3" applyFont="1" applyBorder="1" applyAlignment="1" applyProtection="1">
      <alignment horizontal="right"/>
    </xf>
    <xf numFmtId="3" fontId="5" fillId="0" borderId="13" xfId="3" applyNumberFormat="1" applyFont="1" applyBorder="1" applyAlignment="1" applyProtection="1">
      <alignment horizontal="right"/>
    </xf>
    <xf numFmtId="165" fontId="5" fillId="0" borderId="13" xfId="3" applyNumberFormat="1" applyFont="1" applyBorder="1" applyAlignment="1" applyProtection="1">
      <alignment horizontal="right"/>
    </xf>
    <xf numFmtId="4" fontId="5" fillId="0" borderId="13" xfId="3" applyNumberFormat="1" applyFont="1" applyBorder="1" applyAlignment="1" applyProtection="1">
      <alignment horizontal="right"/>
    </xf>
    <xf numFmtId="166" fontId="5" fillId="0" borderId="13" xfId="4" applyNumberFormat="1" applyFont="1" applyBorder="1" applyAlignment="1" applyProtection="1">
      <alignment horizontal="right"/>
    </xf>
    <xf numFmtId="165" fontId="5" fillId="0" borderId="0" xfId="3" applyNumberFormat="1" applyFont="1" applyProtection="1"/>
    <xf numFmtId="4" fontId="5" fillId="0" borderId="0" xfId="3" applyNumberFormat="1" applyFont="1" applyProtection="1"/>
  </cellXfs>
  <cellStyles count="5">
    <cellStyle name="Explanatory Text 2" xfId="2" xr:uid="{0DC8E656-7838-4B46-BC4E-C14CEB475864}"/>
    <cellStyle name="Normal" xfId="0" builtinId="0"/>
    <cellStyle name="Normal 2 2" xfId="1" xr:uid="{88DF07E2-27E5-8C47-9A66-1E9F87E247D4}"/>
    <cellStyle name="Normal 2 3" xfId="3" xr:uid="{89FA800A-BF60-3F42-8DE2-19412FB87FDF}"/>
    <cellStyle name="Percent 2" xfId="4" xr:uid="{1CD4027A-2CD9-7C4C-994E-39885582EBC1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2E31-71F6-5F48-AD8E-FBF21C1C63C2}">
  <dimension ref="A1:AA43"/>
  <sheetViews>
    <sheetView tabSelected="1" zoomScaleNormal="100" workbookViewId="0">
      <selection activeCell="W9" sqref="W9"/>
    </sheetView>
  </sheetViews>
  <sheetFormatPr baseColWidth="10" defaultColWidth="8.83203125" defaultRowHeight="15" x14ac:dyDescent="0.2"/>
  <cols>
    <col min="2" max="2" width="17.1640625" customWidth="1"/>
    <col min="3" max="3" width="17.5" customWidth="1"/>
    <col min="4" max="4" width="18.83203125" bestFit="1" customWidth="1"/>
    <col min="5" max="5" width="12.5" bestFit="1" customWidth="1"/>
    <col min="6" max="7" width="10.83203125" bestFit="1" customWidth="1"/>
    <col min="8" max="8" width="16.1640625" customWidth="1"/>
    <col min="12" max="12" width="22.33203125" bestFit="1" customWidth="1"/>
    <col min="13" max="13" width="11" bestFit="1" customWidth="1"/>
    <col min="17" max="17" width="19.1640625" bestFit="1" customWidth="1"/>
    <col min="19" max="19" width="13.1640625" bestFit="1" customWidth="1"/>
  </cols>
  <sheetData>
    <row r="1" spans="1:27" ht="16" thickBot="1" x14ac:dyDescent="0.25">
      <c r="A1" s="1">
        <v>12</v>
      </c>
      <c r="B1" s="2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</row>
    <row r="2" spans="1:27" x14ac:dyDescent="0.2">
      <c r="A2" s="6" t="s">
        <v>0</v>
      </c>
      <c r="B2" s="7"/>
      <c r="C2" s="7"/>
      <c r="D2" s="7"/>
      <c r="E2" s="7"/>
      <c r="F2" s="7"/>
      <c r="G2" s="7"/>
      <c r="H2" s="8"/>
      <c r="I2" s="5"/>
      <c r="J2" s="5"/>
      <c r="K2" s="5"/>
      <c r="L2" s="5"/>
      <c r="M2" s="5"/>
      <c r="N2" s="5"/>
    </row>
    <row r="3" spans="1:27" x14ac:dyDescent="0.2">
      <c r="A3" s="9">
        <v>2.5</v>
      </c>
      <c r="B3" s="10"/>
      <c r="C3" s="7"/>
      <c r="D3" s="7"/>
      <c r="E3" s="7"/>
      <c r="F3" s="7"/>
      <c r="G3" s="7"/>
      <c r="H3" s="8"/>
      <c r="I3" s="5"/>
      <c r="J3" s="5" t="s">
        <v>1</v>
      </c>
      <c r="K3" s="5" t="s">
        <v>2</v>
      </c>
      <c r="L3" s="5" t="s">
        <v>3</v>
      </c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5" t="s">
        <v>9</v>
      </c>
      <c r="S3" s="5" t="s">
        <v>10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15</v>
      </c>
      <c r="Y3" s="5" t="s">
        <v>6</v>
      </c>
      <c r="Z3" s="5" t="s">
        <v>16</v>
      </c>
      <c r="AA3" s="5"/>
    </row>
    <row r="4" spans="1:27" x14ac:dyDescent="0.2">
      <c r="A4" s="9"/>
      <c r="B4" s="11" t="s">
        <v>17</v>
      </c>
      <c r="C4" s="11"/>
      <c r="D4" s="11"/>
      <c r="E4" s="11"/>
      <c r="F4" s="11"/>
      <c r="G4" s="11"/>
      <c r="H4" s="12"/>
      <c r="I4" s="5"/>
      <c r="J4" s="5" t="s">
        <v>18</v>
      </c>
      <c r="K4" s="13">
        <f>C8</f>
        <v>15271</v>
      </c>
      <c r="L4" s="14">
        <f>D8</f>
        <v>864000</v>
      </c>
      <c r="M4" s="5">
        <v>924</v>
      </c>
      <c r="N4" s="5">
        <f>L4/K4</f>
        <v>56.577827254272805</v>
      </c>
      <c r="O4">
        <f>N4/$N$7</f>
        <v>0.8900842095361633</v>
      </c>
      <c r="P4" s="15">
        <f>F8</f>
        <v>1</v>
      </c>
      <c r="Q4">
        <f>P4/$P$7</f>
        <v>0.783179633964875</v>
      </c>
      <c r="R4">
        <f>SQRT(K4/18000)</f>
        <v>0.92108028362835392</v>
      </c>
      <c r="S4">
        <f>R4*O4+(1-R4)*Q4</f>
        <v>0.88164733075324608</v>
      </c>
      <c r="T4">
        <f>S4/$S$7</f>
        <v>0.89331296405399907</v>
      </c>
      <c r="U4">
        <f>T4/$T$4</f>
        <v>1</v>
      </c>
      <c r="V4">
        <f>U4/P4-1</f>
        <v>0</v>
      </c>
      <c r="W4">
        <f>1/(1+V7)</f>
        <v>1.0597769044902428</v>
      </c>
      <c r="X4">
        <f>(1+V4)*W4</f>
        <v>1.0597769044902428</v>
      </c>
      <c r="Y4">
        <f>P4*X4</f>
        <v>1.0597769044902428</v>
      </c>
      <c r="Z4">
        <f t="shared" ref="Z4:Z6" si="0">Y4/P4-1</f>
        <v>5.9776904490242755E-2</v>
      </c>
    </row>
    <row r="5" spans="1:27" ht="16" thickBot="1" x14ac:dyDescent="0.25">
      <c r="A5" s="9"/>
      <c r="B5" s="16"/>
      <c r="C5" s="16"/>
      <c r="D5" s="16"/>
      <c r="E5" s="16"/>
      <c r="F5" s="16"/>
      <c r="G5" s="11"/>
      <c r="H5" s="12"/>
      <c r="I5" s="5"/>
      <c r="J5" s="5" t="s">
        <v>19</v>
      </c>
      <c r="K5" s="13">
        <f t="shared" ref="K5:L6" si="1">C9</f>
        <v>7250</v>
      </c>
      <c r="L5" s="14">
        <f t="shared" si="1"/>
        <v>732000</v>
      </c>
      <c r="M5" s="5">
        <v>623</v>
      </c>
      <c r="N5" s="5">
        <f t="shared" ref="N5:N6" si="2">L5/K5</f>
        <v>100.96551724137932</v>
      </c>
      <c r="O5">
        <f t="shared" ref="O5:O7" si="3">N5/$N$7</f>
        <v>1.5883927850448885</v>
      </c>
      <c r="P5" s="15">
        <f t="shared" ref="P5:P6" si="4">F9</f>
        <v>1.1000000000000001</v>
      </c>
      <c r="Q5">
        <f t="shared" ref="Q5:Q6" si="5">P5/$P$7</f>
        <v>0.86149759736136255</v>
      </c>
      <c r="R5">
        <f t="shared" ref="R5:R7" si="6">SQRT(K5/18000)</f>
        <v>0.63464775882199231</v>
      </c>
      <c r="S5">
        <f t="shared" ref="S5:S6" si="7">R5*O5+(1-R5)*Q5</f>
        <v>1.3228199991232037</v>
      </c>
      <c r="T5">
        <f t="shared" ref="T5:T7" si="8">S5/$S$7</f>
        <v>1.3403230669536133</v>
      </c>
      <c r="U5">
        <f t="shared" ref="U5:U6" si="9">T5/$T$4</f>
        <v>1.5003958532864115</v>
      </c>
      <c r="V5">
        <f>U5/P5-1</f>
        <v>0.36399623026037387</v>
      </c>
      <c r="W5">
        <f>W4</f>
        <v>1.0597769044902428</v>
      </c>
      <c r="X5">
        <f t="shared" ref="X5:X7" si="10">(1+V5)*W5</f>
        <v>1.4455317026416994</v>
      </c>
      <c r="Y5">
        <f t="shared" ref="Y5:Y6" si="11">P5*X5</f>
        <v>1.5900848729058694</v>
      </c>
      <c r="Z5">
        <f t="shared" si="0"/>
        <v>0.44553170264169939</v>
      </c>
    </row>
    <row r="6" spans="1:27" x14ac:dyDescent="0.2">
      <c r="A6" s="9"/>
      <c r="B6" s="17"/>
      <c r="C6" s="18" t="s">
        <v>20</v>
      </c>
      <c r="D6" s="18" t="s">
        <v>21</v>
      </c>
      <c r="E6" s="18" t="s">
        <v>22</v>
      </c>
      <c r="F6" s="18" t="s">
        <v>23</v>
      </c>
      <c r="G6" s="19" t="s">
        <v>24</v>
      </c>
      <c r="H6" s="12"/>
      <c r="I6" s="5"/>
      <c r="J6" s="5" t="s">
        <v>25</v>
      </c>
      <c r="K6" s="13">
        <f t="shared" si="1"/>
        <v>10532</v>
      </c>
      <c r="L6" s="14">
        <f t="shared" si="1"/>
        <v>505000</v>
      </c>
      <c r="M6" s="5">
        <v>623</v>
      </c>
      <c r="N6" s="5">
        <f t="shared" si="2"/>
        <v>47.949107481959743</v>
      </c>
      <c r="O6">
        <f t="shared" si="3"/>
        <v>0.75433691080495735</v>
      </c>
      <c r="P6" s="15">
        <f t="shared" si="4"/>
        <v>1.8</v>
      </c>
      <c r="Q6">
        <f t="shared" si="5"/>
        <v>1.4097233411367749</v>
      </c>
      <c r="R6">
        <f t="shared" si="6"/>
        <v>0.7649255591958678</v>
      </c>
      <c r="S6">
        <f t="shared" si="7"/>
        <v>0.90840150942582576</v>
      </c>
      <c r="T6">
        <f t="shared" si="8"/>
        <v>0.92042114418132193</v>
      </c>
      <c r="U6">
        <f t="shared" si="9"/>
        <v>1.0303456696791924</v>
      </c>
      <c r="V6">
        <f t="shared" ref="V6" si="12">U6/P6-1</f>
        <v>-0.42758573906711539</v>
      </c>
      <c r="W6">
        <f>W5</f>
        <v>1.0597769044902428</v>
      </c>
      <c r="X6">
        <f t="shared" si="10"/>
        <v>0.60663141353752259</v>
      </c>
      <c r="Y6">
        <f t="shared" si="11"/>
        <v>1.0919365443675406</v>
      </c>
      <c r="Z6">
        <f t="shared" si="0"/>
        <v>-0.39336858646247741</v>
      </c>
    </row>
    <row r="7" spans="1:27" ht="16" thickBot="1" x14ac:dyDescent="0.25">
      <c r="A7" s="9"/>
      <c r="B7" s="20" t="s">
        <v>26</v>
      </c>
      <c r="C7" s="21" t="s">
        <v>27</v>
      </c>
      <c r="D7" s="21" t="s">
        <v>28</v>
      </c>
      <c r="E7" s="21" t="s">
        <v>29</v>
      </c>
      <c r="F7" s="21" t="s">
        <v>30</v>
      </c>
      <c r="G7" s="22" t="s">
        <v>30</v>
      </c>
      <c r="H7" s="12"/>
      <c r="I7" s="5"/>
      <c r="J7" s="5"/>
      <c r="K7" s="13">
        <f>SUM(K4:K6)</f>
        <v>33053</v>
      </c>
      <c r="L7" s="5"/>
      <c r="M7" s="5"/>
      <c r="N7" s="5">
        <f>SUMPRODUCT(N4:N6,K4:K6)/K7</f>
        <v>63.564578101836446</v>
      </c>
      <c r="O7">
        <f t="shared" si="3"/>
        <v>1</v>
      </c>
      <c r="P7">
        <f>SUMPRODUCT(P4:P6,K4:K6)/K7</f>
        <v>1.2768462771911779</v>
      </c>
      <c r="Q7">
        <f>P7/$P$7</f>
        <v>1</v>
      </c>
      <c r="R7">
        <f t="shared" si="6"/>
        <v>1.3550932727225007</v>
      </c>
      <c r="S7">
        <f>SUMPRODUCT(S4:S6,K4:K6)/K7</f>
        <v>0.98694115750004074</v>
      </c>
      <c r="T7">
        <f t="shared" si="8"/>
        <v>1</v>
      </c>
      <c r="U7">
        <f>SUMPRODUCT(U4:U6,K4:K6)/K7</f>
        <v>1.1194285096477699</v>
      </c>
      <c r="V7">
        <f>SUMPRODUCT(V4:V6,K4:K6)/K7</f>
        <v>-5.6405177577440742E-2</v>
      </c>
      <c r="W7">
        <f>W6</f>
        <v>1.0597769044902428</v>
      </c>
      <c r="X7">
        <f t="shared" si="10"/>
        <v>1</v>
      </c>
      <c r="Y7">
        <f>P7*X7</f>
        <v>1.2768462771911779</v>
      </c>
      <c r="Z7">
        <f>Y7/P7-1</f>
        <v>0</v>
      </c>
    </row>
    <row r="8" spans="1:27" x14ac:dyDescent="0.2">
      <c r="A8" s="9"/>
      <c r="B8" s="23" t="s">
        <v>31</v>
      </c>
      <c r="C8" s="24">
        <v>15271</v>
      </c>
      <c r="D8" s="25">
        <v>864000</v>
      </c>
      <c r="E8" s="26">
        <v>924</v>
      </c>
      <c r="F8" s="27">
        <v>1</v>
      </c>
      <c r="G8" s="28">
        <v>1</v>
      </c>
      <c r="H8" s="12"/>
      <c r="I8" s="5"/>
      <c r="J8" s="5"/>
      <c r="K8" s="5"/>
      <c r="L8" s="5"/>
      <c r="M8" s="5"/>
      <c r="N8" s="5"/>
    </row>
    <row r="9" spans="1:27" x14ac:dyDescent="0.2">
      <c r="A9" s="9"/>
      <c r="B9" s="23" t="s">
        <v>32</v>
      </c>
      <c r="C9" s="24">
        <v>7250</v>
      </c>
      <c r="D9" s="25">
        <v>732000</v>
      </c>
      <c r="E9" s="26">
        <v>623</v>
      </c>
      <c r="F9" s="27">
        <v>1.1000000000000001</v>
      </c>
      <c r="G9" s="28">
        <v>1.7254552312793729</v>
      </c>
      <c r="H9" s="12"/>
      <c r="I9" s="5"/>
      <c r="J9" s="5"/>
      <c r="K9" s="5"/>
      <c r="L9" s="5"/>
      <c r="M9" s="5"/>
      <c r="N9" s="5"/>
    </row>
    <row r="10" spans="1:27" ht="16" thickBot="1" x14ac:dyDescent="0.25">
      <c r="A10" s="9"/>
      <c r="B10" s="29" t="s">
        <v>33</v>
      </c>
      <c r="C10" s="30">
        <v>10532</v>
      </c>
      <c r="D10" s="31">
        <v>505000</v>
      </c>
      <c r="E10" s="32">
        <v>185</v>
      </c>
      <c r="F10" s="33">
        <v>1.8</v>
      </c>
      <c r="G10" s="34">
        <v>0.72124196877543467</v>
      </c>
      <c r="H10" s="12"/>
      <c r="I10" s="5"/>
      <c r="J10" s="5"/>
      <c r="K10" s="5"/>
      <c r="L10" s="5"/>
      <c r="M10" s="5"/>
      <c r="N10" s="5"/>
    </row>
    <row r="11" spans="1:27" ht="16" thickBot="1" x14ac:dyDescent="0.25">
      <c r="A11" s="9"/>
      <c r="B11" s="26"/>
      <c r="C11" s="26"/>
      <c r="D11" s="26"/>
      <c r="E11" s="26"/>
      <c r="F11" s="26"/>
      <c r="G11" s="11"/>
      <c r="H11" s="12"/>
      <c r="I11" s="5"/>
      <c r="J11" s="5"/>
      <c r="K11" s="5"/>
      <c r="L11" s="5"/>
      <c r="M11" s="5"/>
      <c r="N11" s="5"/>
    </row>
    <row r="12" spans="1:27" ht="16" thickBot="1" x14ac:dyDescent="0.25">
      <c r="A12" s="9"/>
      <c r="B12" s="35">
        <v>18000</v>
      </c>
      <c r="C12" s="36" t="s">
        <v>34</v>
      </c>
      <c r="D12" s="37"/>
      <c r="E12" s="38"/>
      <c r="F12" s="39"/>
      <c r="G12" s="40"/>
      <c r="H12" s="12"/>
      <c r="I12" s="5"/>
      <c r="J12" s="5"/>
      <c r="K12" s="5"/>
      <c r="L12" s="5"/>
      <c r="M12" s="5"/>
      <c r="N12" s="5"/>
    </row>
    <row r="13" spans="1:27" x14ac:dyDescent="0.2">
      <c r="A13" s="9"/>
      <c r="B13" s="7"/>
      <c r="C13" s="41"/>
      <c r="D13" s="41"/>
      <c r="E13" s="26"/>
      <c r="F13" s="7"/>
      <c r="G13" s="11"/>
      <c r="H13" s="12"/>
      <c r="I13" s="5"/>
      <c r="J13" s="5"/>
      <c r="K13" s="5"/>
      <c r="L13" s="5"/>
      <c r="M13" s="5"/>
      <c r="N13" s="5"/>
    </row>
    <row r="14" spans="1:27" x14ac:dyDescent="0.2">
      <c r="A14" s="9"/>
      <c r="B14" s="7" t="s">
        <v>35</v>
      </c>
      <c r="C14" s="41"/>
      <c r="D14" s="41"/>
      <c r="E14" s="26"/>
      <c r="F14" s="7"/>
      <c r="G14" s="11"/>
      <c r="H14" s="12"/>
      <c r="I14" s="5"/>
      <c r="J14" s="5"/>
      <c r="K14" s="5"/>
      <c r="L14" s="5"/>
      <c r="M14" s="5"/>
      <c r="N14" s="5"/>
    </row>
    <row r="15" spans="1:27" x14ac:dyDescent="0.2">
      <c r="A15" s="9"/>
      <c r="B15" s="7" t="s">
        <v>36</v>
      </c>
      <c r="C15" s="41"/>
      <c r="D15" s="41"/>
      <c r="E15" s="7"/>
      <c r="F15" s="7"/>
      <c r="G15" s="11"/>
      <c r="H15" s="12"/>
      <c r="I15" s="5"/>
      <c r="J15" s="5"/>
      <c r="K15" s="5"/>
      <c r="L15" s="5"/>
      <c r="M15" s="5"/>
      <c r="N15" s="5"/>
    </row>
    <row r="16" spans="1:27" x14ac:dyDescent="0.2">
      <c r="A16" s="9"/>
      <c r="B16" s="7" t="s">
        <v>37</v>
      </c>
      <c r="C16" s="41"/>
      <c r="D16" s="41"/>
      <c r="E16" s="7"/>
      <c r="F16" s="7"/>
      <c r="G16" s="11"/>
      <c r="H16" s="12"/>
      <c r="I16" s="5"/>
      <c r="J16" s="5"/>
      <c r="K16" s="5"/>
      <c r="L16" s="5"/>
      <c r="M16" s="5"/>
      <c r="N16" s="5"/>
    </row>
    <row r="17" spans="1:14" x14ac:dyDescent="0.2">
      <c r="A17" s="9"/>
      <c r="B17" s="7"/>
      <c r="C17" s="7"/>
      <c r="D17" s="7"/>
      <c r="E17" s="7"/>
      <c r="F17" s="7"/>
      <c r="G17" s="7"/>
      <c r="H17" s="8"/>
      <c r="I17" s="5"/>
      <c r="J17" s="5"/>
      <c r="K17" s="5"/>
      <c r="L17" s="5"/>
      <c r="M17" s="5"/>
      <c r="N17" s="5"/>
    </row>
    <row r="18" spans="1:14" x14ac:dyDescent="0.2">
      <c r="A18" s="9">
        <v>2</v>
      </c>
      <c r="B18" s="7" t="s">
        <v>38</v>
      </c>
      <c r="C18" s="7"/>
      <c r="D18" s="7"/>
      <c r="E18" s="7"/>
      <c r="F18" s="7"/>
      <c r="G18" s="7"/>
      <c r="H18" s="8"/>
      <c r="I18" s="5"/>
      <c r="J18" s="5"/>
      <c r="K18" s="5"/>
      <c r="L18" s="5"/>
      <c r="M18" s="5"/>
      <c r="N18" s="5"/>
    </row>
    <row r="19" spans="1:14" x14ac:dyDescent="0.2">
      <c r="A19" s="9"/>
      <c r="B19" s="7" t="s">
        <v>39</v>
      </c>
      <c r="C19" s="7"/>
      <c r="D19" s="7"/>
      <c r="E19" s="7"/>
      <c r="F19" s="7"/>
      <c r="G19" s="7"/>
      <c r="H19" s="8"/>
      <c r="I19" s="5"/>
      <c r="J19" s="5"/>
      <c r="K19" s="5"/>
      <c r="L19" s="5"/>
      <c r="M19" s="5"/>
      <c r="N19" s="5"/>
    </row>
    <row r="20" spans="1:14" x14ac:dyDescent="0.2">
      <c r="A20" s="9"/>
      <c r="B20" s="7"/>
      <c r="C20" s="7"/>
      <c r="D20" s="7"/>
      <c r="E20" s="7"/>
      <c r="F20" s="7"/>
      <c r="G20" s="7"/>
      <c r="H20" s="8"/>
      <c r="I20" s="5"/>
      <c r="J20" s="5"/>
      <c r="K20" s="5"/>
      <c r="L20" s="5"/>
      <c r="M20" s="5"/>
      <c r="N20" s="5"/>
    </row>
    <row r="21" spans="1:14" x14ac:dyDescent="0.2">
      <c r="A21" s="9">
        <v>0.25</v>
      </c>
      <c r="B21" s="7" t="s">
        <v>40</v>
      </c>
      <c r="C21" s="7"/>
      <c r="D21" s="7"/>
      <c r="E21" s="7"/>
      <c r="F21" s="7"/>
      <c r="G21" s="7"/>
      <c r="H21" s="8"/>
      <c r="I21" s="5"/>
      <c r="J21" s="5"/>
      <c r="K21" s="5"/>
      <c r="L21" s="5"/>
      <c r="M21" s="5"/>
      <c r="N21" s="5"/>
    </row>
    <row r="22" spans="1:14" x14ac:dyDescent="0.2">
      <c r="A22" s="9"/>
      <c r="B22" s="7" t="s">
        <v>41</v>
      </c>
      <c r="C22" s="7"/>
      <c r="D22" s="7"/>
      <c r="E22" s="7"/>
      <c r="F22" s="7"/>
      <c r="G22" s="7"/>
      <c r="H22" s="8"/>
      <c r="I22" s="5"/>
      <c r="J22" s="5"/>
      <c r="K22" s="5"/>
      <c r="L22" s="5"/>
      <c r="M22" s="5"/>
      <c r="N22" s="5"/>
    </row>
    <row r="23" spans="1:14" x14ac:dyDescent="0.2">
      <c r="A23" s="9"/>
      <c r="B23" s="42" t="s">
        <v>42</v>
      </c>
      <c r="C23" s="7"/>
      <c r="D23" s="7"/>
      <c r="E23" s="7"/>
      <c r="F23" s="7"/>
      <c r="G23" s="7"/>
      <c r="H23" s="8"/>
      <c r="I23" s="5"/>
      <c r="J23" s="5"/>
      <c r="K23" s="5"/>
      <c r="L23" s="5"/>
      <c r="M23" s="5"/>
      <c r="N23" s="5"/>
    </row>
    <row r="24" spans="1:14" x14ac:dyDescent="0.2">
      <c r="A24" s="9">
        <v>0.25</v>
      </c>
      <c r="B24" s="7" t="s">
        <v>43</v>
      </c>
      <c r="C24" s="7"/>
      <c r="D24" s="7"/>
      <c r="E24" s="7"/>
      <c r="F24" s="7"/>
      <c r="G24" s="7"/>
      <c r="H24" s="8"/>
      <c r="I24" s="5"/>
      <c r="J24" s="5"/>
      <c r="K24" s="5"/>
      <c r="L24" s="5"/>
      <c r="M24" s="5"/>
      <c r="N24" s="5"/>
    </row>
    <row r="25" spans="1:14" x14ac:dyDescent="0.2">
      <c r="A25" s="43"/>
      <c r="B25" s="42" t="s">
        <v>44</v>
      </c>
      <c r="C25" s="7"/>
      <c r="D25" s="7"/>
      <c r="E25" s="7"/>
      <c r="F25" s="7"/>
      <c r="G25" s="7"/>
      <c r="H25" s="8"/>
      <c r="I25" s="5"/>
      <c r="J25" s="5"/>
      <c r="K25" s="5"/>
      <c r="L25" s="5"/>
      <c r="M25" s="5"/>
      <c r="N25" s="5"/>
    </row>
    <row r="26" spans="1:14" ht="16" thickBot="1" x14ac:dyDescent="0.25">
      <c r="A26" s="44"/>
      <c r="B26" s="45"/>
      <c r="C26" s="46"/>
      <c r="D26" s="46"/>
      <c r="E26" s="46"/>
      <c r="F26" s="46"/>
      <c r="G26" s="46"/>
      <c r="H26" s="47"/>
      <c r="I26" s="5"/>
      <c r="J26" s="5"/>
      <c r="K26" s="5"/>
      <c r="L26" s="5"/>
      <c r="M26" s="5"/>
      <c r="N26" s="5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5" t="s">
        <v>45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61" x14ac:dyDescent="0.2">
      <c r="A29" s="5"/>
      <c r="B29" s="48" t="s">
        <v>26</v>
      </c>
      <c r="C29" s="48" t="s">
        <v>46</v>
      </c>
      <c r="D29" s="48" t="s">
        <v>47</v>
      </c>
      <c r="E29" s="48" t="s">
        <v>48</v>
      </c>
      <c r="F29" s="48" t="s">
        <v>49</v>
      </c>
      <c r="G29" s="48" t="s">
        <v>50</v>
      </c>
      <c r="H29" s="48" t="s">
        <v>51</v>
      </c>
      <c r="I29" s="48" t="s">
        <v>52</v>
      </c>
      <c r="J29" s="48" t="s">
        <v>53</v>
      </c>
      <c r="K29" s="48" t="s">
        <v>54</v>
      </c>
      <c r="L29" s="48" t="s">
        <v>55</v>
      </c>
      <c r="M29" s="49" t="s">
        <v>56</v>
      </c>
    </row>
    <row r="30" spans="1:14" x14ac:dyDescent="0.2">
      <c r="A30" s="5"/>
      <c r="B30" s="50" t="s">
        <v>31</v>
      </c>
      <c r="C30" s="51">
        <f t="shared" ref="C30:F32" si="13">C8</f>
        <v>15271</v>
      </c>
      <c r="D30" s="51">
        <f t="shared" si="13"/>
        <v>864000</v>
      </c>
      <c r="E30" s="51">
        <f t="shared" si="13"/>
        <v>924</v>
      </c>
      <c r="F30" s="52">
        <f t="shared" si="13"/>
        <v>1</v>
      </c>
      <c r="G30" s="53">
        <f>D30/C30</f>
        <v>56.577827254272805</v>
      </c>
      <c r="H30" s="52">
        <f>G30/$G$33</f>
        <v>0.8900842095361633</v>
      </c>
      <c r="I30" s="52">
        <f>F30/$F$33</f>
        <v>0.783179633964875</v>
      </c>
      <c r="J30" s="54">
        <f>MIN(SQRT(C30/$B$12), 1)</f>
        <v>0.92108028362835392</v>
      </c>
      <c r="K30" s="52">
        <f>(J30*H30)+((1-J30)*I30)</f>
        <v>0.88164733075324608</v>
      </c>
      <c r="L30" s="52">
        <f>K30/$K$30</f>
        <v>1</v>
      </c>
      <c r="M30" s="55">
        <f>L30*L$35/F30-1</f>
        <v>0.14062333251896519</v>
      </c>
    </row>
    <row r="31" spans="1:14" x14ac:dyDescent="0.2">
      <c r="A31" s="5"/>
      <c r="B31" s="50" t="s">
        <v>32</v>
      </c>
      <c r="C31" s="51">
        <f t="shared" si="13"/>
        <v>7250</v>
      </c>
      <c r="D31" s="51">
        <f t="shared" si="13"/>
        <v>732000</v>
      </c>
      <c r="E31" s="51">
        <f t="shared" si="13"/>
        <v>623</v>
      </c>
      <c r="F31" s="52">
        <f t="shared" si="13"/>
        <v>1.1000000000000001</v>
      </c>
      <c r="G31" s="53">
        <f>D31/C31</f>
        <v>100.96551724137932</v>
      </c>
      <c r="H31" s="52">
        <f t="shared" ref="H31:H33" si="14">G31/$G$33</f>
        <v>1.5883927850448885</v>
      </c>
      <c r="I31" s="52">
        <f>F31/$F$33</f>
        <v>0.86149759736136255</v>
      </c>
      <c r="J31" s="54">
        <f>MIN(SQRT(C31/$B$12), 1)</f>
        <v>0.63464775882199231</v>
      </c>
      <c r="K31" s="52">
        <f t="shared" ref="K31:K32" si="15">(J31*H31)+((1-J31)*I31)</f>
        <v>1.3228199991232037</v>
      </c>
      <c r="L31" s="52">
        <f t="shared" ref="L31:L32" si="16">K31/$K$30</f>
        <v>1.5003958532864115</v>
      </c>
      <c r="M31" s="55">
        <f>L31*L$35/F31-1</f>
        <v>0.55580592570289356</v>
      </c>
    </row>
    <row r="32" spans="1:14" x14ac:dyDescent="0.2">
      <c r="A32" s="5"/>
      <c r="B32" s="56" t="s">
        <v>33</v>
      </c>
      <c r="C32" s="57">
        <f t="shared" si="13"/>
        <v>10532</v>
      </c>
      <c r="D32" s="57">
        <f t="shared" si="13"/>
        <v>505000</v>
      </c>
      <c r="E32" s="57">
        <f t="shared" si="13"/>
        <v>185</v>
      </c>
      <c r="F32" s="58">
        <f t="shared" si="13"/>
        <v>1.8</v>
      </c>
      <c r="G32" s="59">
        <f>D32/C32</f>
        <v>47.949107481959743</v>
      </c>
      <c r="H32" s="58">
        <f t="shared" si="14"/>
        <v>0.75433691080495735</v>
      </c>
      <c r="I32" s="58">
        <f>F32/$F$33</f>
        <v>1.4097233411367749</v>
      </c>
      <c r="J32" s="60">
        <f>MIN(SQRT(C32/$B$12), 1)</f>
        <v>0.7649255591958678</v>
      </c>
      <c r="K32" s="58">
        <f t="shared" si="15"/>
        <v>0.90840150942582576</v>
      </c>
      <c r="L32" s="58">
        <f t="shared" si="16"/>
        <v>1.0303456696791924</v>
      </c>
      <c r="M32" s="55">
        <f t="shared" ref="M32:M34" si="17">L32*L$35/F32-1</f>
        <v>-0.34709093811335257</v>
      </c>
    </row>
    <row r="33" spans="1:13" x14ac:dyDescent="0.2">
      <c r="A33" s="5"/>
      <c r="B33" s="5"/>
      <c r="C33" s="13">
        <f>SUM(C30:C32)</f>
        <v>33053</v>
      </c>
      <c r="D33" s="13">
        <f t="shared" ref="D33:E33" si="18">SUM(D30:D32)</f>
        <v>2101000</v>
      </c>
      <c r="E33" s="13">
        <f t="shared" si="18"/>
        <v>1732</v>
      </c>
      <c r="F33" s="61">
        <f>SUMPRODUCT(C30:C32,F30:F32)/C33</f>
        <v>1.2768462771911779</v>
      </c>
      <c r="G33" s="62">
        <f>D33/C33</f>
        <v>63.564578101836446</v>
      </c>
      <c r="H33" s="61">
        <f t="shared" si="14"/>
        <v>1</v>
      </c>
      <c r="I33" s="52">
        <f>F33/$F$33</f>
        <v>1</v>
      </c>
      <c r="J33" s="54">
        <f>MIN(SQRT(C33/$B$12), 1)</f>
        <v>1</v>
      </c>
      <c r="K33" s="50"/>
      <c r="L33" s="52">
        <f>SUMPRODUCT(L30:L32,C30:C32)/C33</f>
        <v>1.1194285096477699</v>
      </c>
      <c r="M33" s="55">
        <f>L33*L$35/F33-1</f>
        <v>0</v>
      </c>
    </row>
    <row r="34" spans="1:13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0" t="s">
        <v>57</v>
      </c>
      <c r="L35" s="50">
        <f>F33/L33</f>
        <v>1.1406233325189652</v>
      </c>
      <c r="M35" s="5"/>
    </row>
    <row r="38" spans="1:13" x14ac:dyDescent="0.2">
      <c r="A38" s="5" t="s">
        <v>32</v>
      </c>
    </row>
    <row r="39" spans="1:13" x14ac:dyDescent="0.2">
      <c r="A39" s="5"/>
      <c r="B39" s="5" t="s">
        <v>58</v>
      </c>
    </row>
    <row r="42" spans="1:13" x14ac:dyDescent="0.2">
      <c r="A42" t="s">
        <v>33</v>
      </c>
    </row>
    <row r="43" spans="1:13" x14ac:dyDescent="0.2">
      <c r="B43" s="5" t="s">
        <v>59</v>
      </c>
    </row>
  </sheetData>
  <conditionalFormatting sqref="B1">
    <cfRule type="cellIs" dxfId="2" priority="1" operator="equal">
      <formula>"Review Later"</formula>
    </cfRule>
    <cfRule type="cellIs" dxfId="1" priority="2" operator="equal">
      <formula>"Finished"</formula>
    </cfRule>
    <cfRule type="cellIs" dxfId="0" priority="3" operator="equal">
      <formula>"Incomplete"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Oh</dc:creator>
  <cp:lastModifiedBy>Judy Oh</cp:lastModifiedBy>
  <dcterms:created xsi:type="dcterms:W3CDTF">2023-10-21T03:47:57Z</dcterms:created>
  <dcterms:modified xsi:type="dcterms:W3CDTF">2023-10-21T03:49:57Z</dcterms:modified>
</cp:coreProperties>
</file>