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OneDrive\Exam(6).2016.Fall\PDFs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K24" i="1"/>
  <c r="K25" i="1" s="1"/>
  <c r="L18" i="1"/>
  <c r="M33" i="1" s="1"/>
  <c r="P8" i="1" s="1"/>
  <c r="L17" i="1"/>
  <c r="M30" i="1" s="1"/>
  <c r="L14" i="1"/>
  <c r="L13" i="1"/>
  <c r="J8" i="1"/>
  <c r="J6" i="1"/>
  <c r="D6" i="1"/>
  <c r="N25" i="1" l="1"/>
  <c r="M26" i="1"/>
  <c r="N8" i="1" s="1"/>
  <c r="S33" i="1"/>
  <c r="T8" i="1" s="1"/>
  <c r="M29" i="1"/>
  <c r="M34" i="1"/>
  <c r="L8" i="1" s="1"/>
  <c r="L10" i="1" l="1"/>
  <c r="N3" i="1" s="1"/>
  <c r="S34" i="1"/>
</calcChain>
</file>

<file path=xl/sharedStrings.xml><?xml version="1.0" encoding="utf-8"?>
<sst xmlns="http://schemas.openxmlformats.org/spreadsheetml/2006/main" count="135" uniqueCount="91">
  <si>
    <t>problem type:</t>
  </si>
  <si>
    <r>
      <t xml:space="preserve">   answer given --&gt; must work backwards to get input: </t>
    </r>
    <r>
      <rPr>
        <sz val="11"/>
        <color rgb="FFFF0000"/>
        <rFont val="Calibri"/>
        <family val="2"/>
        <scheme val="minor"/>
      </rPr>
      <t>MfAD(reins)</t>
    </r>
  </si>
  <si>
    <t>Calculate the</t>
  </si>
  <si>
    <t>MfAD</t>
  </si>
  <si>
    <r>
      <t xml:space="preserve">for </t>
    </r>
    <r>
      <rPr>
        <sz val="11"/>
        <color rgb="FFFF0000"/>
        <rFont val="Calibri"/>
        <family val="2"/>
        <scheme val="minor"/>
      </rPr>
      <t>recovery from reinsurance</t>
    </r>
    <r>
      <rPr>
        <sz val="11"/>
        <color theme="1"/>
        <rFont val="Calibri"/>
        <family val="2"/>
        <scheme val="minor"/>
      </rPr>
      <t xml:space="preserve"> ceded</t>
    </r>
  </si>
  <si>
    <t xml:space="preserve">   used to calc</t>
  </si>
  <si>
    <t>UCAE</t>
  </si>
  <si>
    <t>recoverable from reinsurers</t>
  </si>
  <si>
    <t>main calc:</t>
  </si>
  <si>
    <r>
      <t xml:space="preserve">    </t>
    </r>
    <r>
      <rPr>
        <sz val="11"/>
        <color rgb="FFFF0000"/>
        <rFont val="Calibri"/>
        <family val="2"/>
        <scheme val="minor"/>
      </rPr>
      <t>solve for MfAD(reins) --&gt;</t>
    </r>
  </si>
  <si>
    <t>Co. began opns on:</t>
  </si>
  <si>
    <t>Jan 1</t>
  </si>
  <si>
    <t>NR(@D%) + PfADs</t>
  </si>
  <si>
    <t>=</t>
  </si>
  <si>
    <t>NR(@D%)</t>
  </si>
  <si>
    <t>+</t>
  </si>
  <si>
    <t>PfAD(int)</t>
  </si>
  <si>
    <t>PfAD(clms)</t>
  </si>
  <si>
    <t>PfAD(re)</t>
  </si>
  <si>
    <t>Loss info is as of:</t>
  </si>
  <si>
    <t>Dec 31</t>
  </si>
  <si>
    <t>NR(@D*%)</t>
  </si>
  <si>
    <t>MfAD(clms)</t>
  </si>
  <si>
    <t>x</t>
  </si>
  <si>
    <t>MfAD(re)</t>
  </si>
  <si>
    <t>CR(@D%)</t>
  </si>
  <si>
    <t>layer</t>
  </si>
  <si>
    <t>pd loss</t>
  </si>
  <si>
    <t>case</t>
  </si>
  <si>
    <t>inc'd loss</t>
  </si>
  <si>
    <t>ult loss</t>
  </si>
  <si>
    <t>gross</t>
  </si>
  <si>
    <t>ceded</t>
  </si>
  <si>
    <t xml:space="preserve">  &lt;== final answer</t>
  </si>
  <si>
    <t>discount rate:</t>
  </si>
  <si>
    <t>AY pd @ 12 mths:</t>
  </si>
  <si>
    <t>side calc 1:</t>
  </si>
  <si>
    <r>
      <t xml:space="preserve">nominal unpd = (ult loss) - (pd loss)    </t>
    </r>
    <r>
      <rPr>
        <i/>
        <sz val="11"/>
        <color rgb="FF0070C0"/>
        <rFont val="Calibri"/>
        <family val="2"/>
        <scheme val="minor"/>
      </rPr>
      <t>needed for calc'ing GR(@D%)  &amp; GR(@D*%) in side calc 4 &amp; 5</t>
    </r>
  </si>
  <si>
    <t>MfAD interest rate:</t>
  </si>
  <si>
    <t>AY pd @ 24 mths:</t>
  </si>
  <si>
    <t>gross:</t>
  </si>
  <si>
    <t xml:space="preserve"> = GR(undisc)</t>
  </si>
  <si>
    <t>MfAD claims devlpt:</t>
  </si>
  <si>
    <t>?</t>
  </si>
  <si>
    <t>AY pd @ 36 mths:</t>
  </si>
  <si>
    <t>ceded:</t>
  </si>
  <si>
    <t xml:space="preserve"> = CR(undisc)</t>
  </si>
  <si>
    <r>
      <t xml:space="preserve">  (</t>
    </r>
    <r>
      <rPr>
        <i/>
        <sz val="11"/>
        <color theme="1"/>
        <rFont val="Calibri"/>
        <family val="2"/>
        <scheme val="minor"/>
      </rPr>
      <t>same for gross &amp; ceded</t>
    </r>
    <r>
      <rPr>
        <sz val="11"/>
        <color theme="1"/>
        <rFont val="Calibri"/>
        <family val="2"/>
        <scheme val="minor"/>
      </rPr>
      <t>)</t>
    </r>
  </si>
  <si>
    <t>MfAD reins. recov.:</t>
  </si>
  <si>
    <t>side calc 2:</t>
  </si>
  <si>
    <r>
      <t xml:space="preserve">normalize proportion of unpd that's pd in each interval    </t>
    </r>
    <r>
      <rPr>
        <i/>
        <sz val="11"/>
        <color rgb="FF0070C0"/>
        <rFont val="Calibri"/>
        <family val="2"/>
        <scheme val="minor"/>
      </rPr>
      <t>needed for calc'ing GR(@D%)  &amp; GR(@D*%)</t>
    </r>
  </si>
  <si>
    <t>pd in 12-24:</t>
  </si>
  <si>
    <t>gross unpd clms @ discnt rt:</t>
  </si>
  <si>
    <t>OR</t>
  </si>
  <si>
    <t xml:space="preserve">GR(@D%)    =    </t>
  </si>
  <si>
    <t>(x PfAD)</t>
  </si>
  <si>
    <t>pd in 24-36:</t>
  </si>
  <si>
    <t>ceded unpd clms @ discnt rt:</t>
  </si>
  <si>
    <t xml:space="preserve">CR(@D%)    =    </t>
  </si>
  <si>
    <t>p20.20</t>
  </si>
  <si>
    <t xml:space="preserve">GR(@D%) + PfAD(int) + PfAD(clms) =   </t>
  </si>
  <si>
    <t>p20.10</t>
  </si>
  <si>
    <t>recov. from reins.</t>
  </si>
  <si>
    <t xml:space="preserve">CR(@D%) - PfAD(re) =   </t>
  </si>
  <si>
    <t>side calc 3:</t>
  </si>
  <si>
    <t>We're given GR(disc) + PfADs --&gt; must solve for the MfAD componet</t>
  </si>
  <si>
    <t>GR(@D%) + PfAD</t>
  </si>
  <si>
    <t>GR(@D%)</t>
  </si>
  <si>
    <t>Note 1:</t>
  </si>
  <si>
    <t>Booked clm liabs MATCH actuary's estimate</t>
  </si>
  <si>
    <t>GR(@D*%)</t>
  </si>
  <si>
    <r>
      <rPr>
        <sz val="11"/>
        <color rgb="FFFF0000"/>
        <rFont val="Calibri"/>
        <family val="2"/>
        <scheme val="minor"/>
      </rPr>
      <t>MfAD(clms)</t>
    </r>
    <r>
      <rPr>
        <sz val="11"/>
        <color theme="1"/>
        <rFont val="Calibri"/>
        <family val="2"/>
        <scheme val="minor"/>
      </rPr>
      <t xml:space="preserve">     </t>
    </r>
    <r>
      <rPr>
        <sz val="11"/>
        <color rgb="FF0070C0"/>
        <rFont val="Calibri"/>
        <family val="2"/>
        <scheme val="minor"/>
      </rPr>
      <t>x</t>
    </r>
  </si>
  <si>
    <t>Note 2:</t>
  </si>
  <si>
    <t>All business ceded to SINGLE reinsurer with C RATING</t>
  </si>
  <si>
    <t>from A. M. Best</t>
  </si>
  <si>
    <t>Note 3:</t>
  </si>
  <si>
    <r>
      <t xml:space="preserve">CR(@D%) + PfAD </t>
    </r>
    <r>
      <rPr>
        <sz val="11"/>
        <color rgb="FFFF3300"/>
        <rFont val="Calibri"/>
        <family val="2"/>
        <scheme val="minor"/>
      </rPr>
      <t>is LESS than</t>
    </r>
    <r>
      <rPr>
        <sz val="11"/>
        <rFont val="Calibri"/>
        <family val="2"/>
        <scheme val="minor"/>
      </rPr>
      <t xml:space="preserve"> CR(@D%) </t>
    </r>
    <r>
      <rPr>
        <sz val="11"/>
        <color rgb="FFFF0000"/>
        <rFont val="Calibri"/>
        <family val="2"/>
        <scheme val="minor"/>
      </rPr>
      <t>b/c</t>
    </r>
    <r>
      <rPr>
        <sz val="11"/>
        <rFont val="Calibri"/>
        <family val="2"/>
        <scheme val="minor"/>
      </rPr>
      <t xml:space="preserve"> </t>
    </r>
    <r>
      <rPr>
        <sz val="11"/>
        <color rgb="FFFF3300"/>
        <rFont val="Calibri"/>
        <family val="2"/>
        <scheme val="minor"/>
      </rPr>
      <t>it's a recoverable</t>
    </r>
  </si>
  <si>
    <t>side calc 4:</t>
  </si>
  <si>
    <r>
      <t xml:space="preserve">gross reserve discounted at D and at D    </t>
    </r>
    <r>
      <rPr>
        <sz val="11"/>
        <color rgb="FF0070C0"/>
        <rFont val="Calibri"/>
        <family val="2"/>
        <scheme val="minor"/>
      </rPr>
      <t>(</t>
    </r>
    <r>
      <rPr>
        <i/>
        <sz val="11"/>
        <color rgb="FF0070C0"/>
        <rFont val="Calibri"/>
        <family val="2"/>
        <scheme val="minor"/>
      </rPr>
      <t>uses side calcs 1 &amp; 2</t>
    </r>
    <r>
      <rPr>
        <sz val="11"/>
        <color rgb="FF0070C0"/>
        <rFont val="Calibri"/>
        <family val="2"/>
        <scheme val="minor"/>
      </rPr>
      <t>)</t>
    </r>
  </si>
  <si>
    <r>
      <t xml:space="preserve">(i.e </t>
    </r>
    <r>
      <rPr>
        <i/>
        <sz val="11"/>
        <rFont val="Calibri"/>
        <family val="2"/>
        <scheme val="minor"/>
      </rPr>
      <t>under adverse conditions, you get less back rather than paying more</t>
    </r>
    <r>
      <rPr>
        <sz val="11"/>
        <rFont val="Calibri"/>
        <family val="2"/>
        <scheme val="minor"/>
      </rPr>
      <t>.)</t>
    </r>
  </si>
  <si>
    <r>
      <t xml:space="preserve">  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which was given anyway, but verified here</t>
    </r>
    <r>
      <rPr>
        <sz val="11"/>
        <color theme="1"/>
        <rFont val="Calibri"/>
        <family val="2"/>
        <scheme val="minor"/>
      </rPr>
      <t>)</t>
    </r>
  </si>
  <si>
    <t>Note 4:</t>
  </si>
  <si>
    <t>The NR(@D%) + PfADs formula has all 3 PfADs but the corresponding</t>
  </si>
  <si>
    <t>formula for gross has only (int,clms) PfAD, while the ceded version</t>
  </si>
  <si>
    <t>has only PfAD(re). Intuitively, this is so the net value, calc'd as</t>
  </si>
  <si>
    <t>side calc 5a:</t>
  </si>
  <si>
    <t>net reserve discounted at D and D*</t>
  </si>
  <si>
    <t>side calc 5b:</t>
  </si>
  <si>
    <t>ceded reserve discounted at D and D*</t>
  </si>
  <si>
    <t>(gross - ceded) only counts each PfAD once.</t>
  </si>
  <si>
    <t>CR(@D*%)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</si>
</sst>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FF3300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0" fontId="0" fillId="2" borderId="2" xfId="0" applyNumberFormat="1" applyFill="1" applyBorder="1" applyAlignment="1">
      <alignment horizontal="center"/>
    </xf>
    <xf numFmtId="16" fontId="0" fillId="3" borderId="0" xfId="0" quotePrefix="1" applyNumberForma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3" borderId="0" xfId="0" quotePrefix="1" applyFill="1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3" fontId="0" fillId="3" borderId="0" xfId="0" applyNumberFormat="1" applyFill="1"/>
    <xf numFmtId="10" fontId="0" fillId="0" borderId="0" xfId="0" applyNumberFormat="1" applyAlignment="1">
      <alignment horizontal="center"/>
    </xf>
    <xf numFmtId="0" fontId="2" fillId="0" borderId="0" xfId="0" applyFont="1"/>
    <xf numFmtId="9" fontId="0" fillId="0" borderId="0" xfId="0" applyNumberFormat="1"/>
    <xf numFmtId="10" fontId="0" fillId="3" borderId="0" xfId="0" applyNumberFormat="1" applyFill="1"/>
    <xf numFmtId="9" fontId="0" fillId="3" borderId="0" xfId="0" applyNumberFormat="1" applyFill="1"/>
    <xf numFmtId="0" fontId="3" fillId="0" borderId="4" xfId="0" applyFont="1" applyBorder="1" applyAlignment="1">
      <alignment horizontal="right"/>
    </xf>
    <xf numFmtId="0" fontId="0" fillId="0" borderId="4" xfId="0" applyBorder="1"/>
    <xf numFmtId="3" fontId="0" fillId="0" borderId="0" xfId="0" applyNumberFormat="1" applyAlignment="1">
      <alignment horizontal="center"/>
    </xf>
    <xf numFmtId="0" fontId="0" fillId="0" borderId="0" xfId="0" quotePrefix="1"/>
    <xf numFmtId="9" fontId="0" fillId="4" borderId="0" xfId="0" applyNumberFormat="1" applyFill="1" applyAlignment="1">
      <alignment horizontal="center"/>
    </xf>
    <xf numFmtId="0" fontId="0" fillId="0" borderId="0" xfId="0" quotePrefix="1" applyAlignment="1">
      <alignment horizontal="right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64" fontId="0" fillId="5" borderId="0" xfId="0" applyNumberFormat="1" applyFill="1"/>
    <xf numFmtId="0" fontId="6" fillId="0" borderId="1" xfId="0" applyFont="1" applyBorder="1" applyAlignment="1">
      <alignment horizontal="center"/>
    </xf>
    <xf numFmtId="164" fontId="0" fillId="3" borderId="0" xfId="0" applyNumberFormat="1" applyFill="1"/>
    <xf numFmtId="0" fontId="9" fillId="0" borderId="0" xfId="0" applyFont="1"/>
    <xf numFmtId="164" fontId="0" fillId="6" borderId="0" xfId="0" applyNumberFormat="1" applyFill="1"/>
    <xf numFmtId="0" fontId="7" fillId="0" borderId="4" xfId="0" applyFont="1" applyBorder="1"/>
    <xf numFmtId="0" fontId="0" fillId="6" borderId="0" xfId="0" applyFill="1"/>
    <xf numFmtId="0" fontId="0" fillId="6" borderId="0" xfId="0" applyFill="1" applyAlignment="1">
      <alignment horizontal="right"/>
    </xf>
    <xf numFmtId="0" fontId="3" fillId="0" borderId="0" xfId="0" applyFont="1"/>
    <xf numFmtId="164" fontId="0" fillId="7" borderId="0" xfId="0" applyNumberFormat="1" applyFill="1"/>
    <xf numFmtId="0" fontId="2" fillId="0" borderId="0" xfId="0" applyFont="1" applyAlignment="1">
      <alignment horizontal="right"/>
    </xf>
    <xf numFmtId="10" fontId="2" fillId="0" borderId="0" xfId="1" applyNumberFormat="1" applyFont="1" applyAlignment="1">
      <alignment horizontal="center"/>
    </xf>
    <xf numFmtId="0" fontId="10" fillId="0" borderId="0" xfId="0" applyFont="1"/>
    <xf numFmtId="0" fontId="7" fillId="0" borderId="0" xfId="0" applyFont="1"/>
    <xf numFmtId="0" fontId="0" fillId="0" borderId="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zoomScale="90" zoomScaleNormal="90" workbookViewId="0"/>
  </sheetViews>
  <sheetFormatPr defaultRowHeight="15" x14ac:dyDescent="0.25"/>
  <cols>
    <col min="4" max="4" width="9.140625" customWidth="1"/>
    <col min="7" max="7" width="10.7109375" customWidth="1"/>
    <col min="10" max="10" width="11" bestFit="1" customWidth="1"/>
    <col min="11" max="11" width="10.7109375" customWidth="1"/>
    <col min="12" max="12" width="11" bestFit="1" customWidth="1"/>
    <col min="13" max="14" width="10.7109375" customWidth="1"/>
    <col min="16" max="16" width="10.7109375" customWidth="1"/>
    <col min="19" max="19" width="10.7109375" customWidth="1"/>
    <col min="20" max="20" width="9.140625" customWidth="1"/>
    <col min="24" max="24" width="11" bestFit="1" customWidth="1"/>
    <col min="26" max="28" width="10.7109375" customWidth="1"/>
    <col min="30" max="30" width="10.7109375" customWidth="1"/>
    <col min="34" max="34" width="11" bestFit="1" customWidth="1"/>
  </cols>
  <sheetData>
    <row r="1" spans="1:22" x14ac:dyDescent="0.25">
      <c r="H1" s="1"/>
      <c r="J1" s="2" t="s">
        <v>0</v>
      </c>
      <c r="K1" t="s">
        <v>1</v>
      </c>
    </row>
    <row r="2" spans="1:22" x14ac:dyDescent="0.25">
      <c r="A2" t="s">
        <v>2</v>
      </c>
      <c r="C2" s="3" t="s">
        <v>3</v>
      </c>
      <c r="D2" t="s">
        <v>4</v>
      </c>
      <c r="H2" s="1"/>
    </row>
    <row r="3" spans="1:22" x14ac:dyDescent="0.25">
      <c r="A3" t="s">
        <v>5</v>
      </c>
      <c r="C3" s="3" t="s">
        <v>6</v>
      </c>
      <c r="D3" t="s">
        <v>7</v>
      </c>
      <c r="H3" s="1"/>
      <c r="J3" s="2" t="s">
        <v>8</v>
      </c>
      <c r="K3" t="s">
        <v>9</v>
      </c>
      <c r="N3" s="4">
        <f>L10</f>
        <v>0.13499998244056349</v>
      </c>
    </row>
    <row r="4" spans="1:22" x14ac:dyDescent="0.25">
      <c r="H4" s="1"/>
    </row>
    <row r="5" spans="1:22" x14ac:dyDescent="0.25">
      <c r="A5" t="s">
        <v>10</v>
      </c>
      <c r="C5" s="5" t="s">
        <v>11</v>
      </c>
      <c r="D5" s="6">
        <v>2014</v>
      </c>
      <c r="H5" s="1"/>
      <c r="J5" s="7" t="s">
        <v>12</v>
      </c>
      <c r="K5" s="8" t="s">
        <v>13</v>
      </c>
      <c r="L5" s="3" t="s">
        <v>14</v>
      </c>
      <c r="M5" s="8" t="s">
        <v>15</v>
      </c>
      <c r="N5" s="3" t="s">
        <v>16</v>
      </c>
      <c r="O5" s="8" t="s">
        <v>15</v>
      </c>
      <c r="P5" s="3" t="s">
        <v>17</v>
      </c>
      <c r="Q5" s="8"/>
      <c r="R5" s="3"/>
      <c r="S5" s="8" t="s">
        <v>15</v>
      </c>
      <c r="T5" s="3" t="s">
        <v>18</v>
      </c>
    </row>
    <row r="6" spans="1:22" x14ac:dyDescent="0.25">
      <c r="A6" t="s">
        <v>19</v>
      </c>
      <c r="C6" s="9" t="s">
        <v>20</v>
      </c>
      <c r="D6" s="6">
        <f>D5</f>
        <v>2014</v>
      </c>
      <c r="H6" s="1"/>
      <c r="J6" s="10">
        <f>G21-G22</f>
        <v>15996.364</v>
      </c>
      <c r="K6" s="8" t="s">
        <v>13</v>
      </c>
      <c r="M6" t="s">
        <v>21</v>
      </c>
      <c r="O6" s="8" t="s">
        <v>15</v>
      </c>
      <c r="P6" s="3" t="s">
        <v>22</v>
      </c>
      <c r="Q6" s="8" t="s">
        <v>23</v>
      </c>
      <c r="R6" s="3" t="s">
        <v>14</v>
      </c>
      <c r="S6" s="8" t="s">
        <v>15</v>
      </c>
      <c r="T6" s="11" t="s">
        <v>24</v>
      </c>
      <c r="U6" s="8" t="s">
        <v>23</v>
      </c>
      <c r="V6" s="12" t="s">
        <v>25</v>
      </c>
    </row>
    <row r="7" spans="1:22" x14ac:dyDescent="0.25">
      <c r="H7" s="1"/>
    </row>
    <row r="8" spans="1:22" x14ac:dyDescent="0.25">
      <c r="A8" s="13" t="s">
        <v>26</v>
      </c>
      <c r="B8" s="14" t="s">
        <v>27</v>
      </c>
      <c r="C8" s="14" t="s">
        <v>28</v>
      </c>
      <c r="D8" s="14" t="s">
        <v>29</v>
      </c>
      <c r="E8" s="14" t="s">
        <v>30</v>
      </c>
      <c r="H8" s="1"/>
      <c r="J8" s="10">
        <f>J6</f>
        <v>15996.364</v>
      </c>
      <c r="K8" s="8" t="s">
        <v>13</v>
      </c>
      <c r="L8" s="10">
        <f>M34</f>
        <v>13516.927467985606</v>
      </c>
      <c r="M8" s="8" t="s">
        <v>15</v>
      </c>
      <c r="N8" s="15">
        <f>M26</f>
        <v>4.9999998658027039E-2</v>
      </c>
      <c r="O8" s="8" t="s">
        <v>23</v>
      </c>
      <c r="P8" s="16">
        <f>M33</f>
        <v>13402.361001826523</v>
      </c>
      <c r="Q8" s="8" t="s">
        <v>15</v>
      </c>
      <c r="R8" s="11" t="s">
        <v>24</v>
      </c>
      <c r="S8" s="8" t="s">
        <v>23</v>
      </c>
      <c r="T8" s="17">
        <f>S33</f>
        <v>13402.361001826523</v>
      </c>
    </row>
    <row r="9" spans="1:22" x14ac:dyDescent="0.25">
      <c r="A9" s="18" t="s">
        <v>31</v>
      </c>
      <c r="B9" s="19">
        <v>32000</v>
      </c>
      <c r="C9" s="19">
        <v>14000</v>
      </c>
      <c r="D9" s="19">
        <v>46000</v>
      </c>
      <c r="E9" s="19">
        <v>60000</v>
      </c>
      <c r="H9" s="1"/>
    </row>
    <row r="10" spans="1:22" x14ac:dyDescent="0.25">
      <c r="A10" s="18" t="s">
        <v>32</v>
      </c>
      <c r="B10" s="19">
        <v>12000</v>
      </c>
      <c r="C10" s="19">
        <v>6000</v>
      </c>
      <c r="D10" s="19">
        <v>18000</v>
      </c>
      <c r="E10" s="19">
        <v>26000</v>
      </c>
      <c r="H10" s="1"/>
      <c r="J10" s="11" t="s">
        <v>24</v>
      </c>
      <c r="K10" s="8" t="s">
        <v>13</v>
      </c>
      <c r="L10" s="20">
        <f>((J8-L8)-N8*P8)/T8</f>
        <v>0.13499998244056349</v>
      </c>
      <c r="M10" s="21" t="s">
        <v>33</v>
      </c>
    </row>
    <row r="11" spans="1:22" x14ac:dyDescent="0.25">
      <c r="H11" s="1"/>
    </row>
    <row r="12" spans="1:22" x14ac:dyDescent="0.25">
      <c r="A12" t="s">
        <v>34</v>
      </c>
      <c r="B12" s="22"/>
      <c r="C12" s="23">
        <v>0.05</v>
      </c>
      <c r="E12" t="s">
        <v>35</v>
      </c>
      <c r="G12" s="24">
        <v>0.5</v>
      </c>
      <c r="H12" s="1"/>
      <c r="J12" s="25" t="s">
        <v>36</v>
      </c>
      <c r="K12" s="26" t="s">
        <v>37</v>
      </c>
      <c r="L12" s="26"/>
      <c r="M12" s="26"/>
      <c r="N12" s="26"/>
      <c r="O12" s="26"/>
      <c r="P12" s="26"/>
      <c r="Q12" s="26"/>
      <c r="R12" s="26"/>
      <c r="S12" s="26"/>
    </row>
    <row r="13" spans="1:22" x14ac:dyDescent="0.25">
      <c r="A13" t="s">
        <v>38</v>
      </c>
      <c r="C13" s="23">
        <v>0.01</v>
      </c>
      <c r="E13" t="s">
        <v>39</v>
      </c>
      <c r="G13" s="24">
        <v>0.8</v>
      </c>
      <c r="H13" s="1"/>
      <c r="K13" t="s">
        <v>40</v>
      </c>
      <c r="L13" s="27">
        <f>E9-B9</f>
        <v>28000</v>
      </c>
      <c r="M13" s="28" t="s">
        <v>41</v>
      </c>
    </row>
    <row r="14" spans="1:22" x14ac:dyDescent="0.25">
      <c r="A14" t="s">
        <v>42</v>
      </c>
      <c r="C14" s="29" t="s">
        <v>43</v>
      </c>
      <c r="E14" t="s">
        <v>44</v>
      </c>
      <c r="G14" s="24">
        <v>1</v>
      </c>
      <c r="H14" s="1"/>
      <c r="K14" t="s">
        <v>45</v>
      </c>
      <c r="L14" s="27">
        <f>E10-B10</f>
        <v>14000</v>
      </c>
      <c r="M14" s="28" t="s">
        <v>46</v>
      </c>
    </row>
    <row r="15" spans="1:22" x14ac:dyDescent="0.25">
      <c r="A15" s="28" t="s">
        <v>47</v>
      </c>
      <c r="H15" s="1"/>
    </row>
    <row r="16" spans="1:22" x14ac:dyDescent="0.25">
      <c r="A16" t="s">
        <v>48</v>
      </c>
      <c r="C16" s="29" t="s">
        <v>43</v>
      </c>
      <c r="H16" s="1"/>
      <c r="J16" s="25" t="s">
        <v>49</v>
      </c>
      <c r="K16" s="26" t="s">
        <v>50</v>
      </c>
      <c r="L16" s="26"/>
      <c r="M16" s="26"/>
      <c r="N16" s="26"/>
      <c r="O16" s="26"/>
      <c r="P16" s="26"/>
      <c r="Q16" s="26"/>
      <c r="R16" s="26"/>
      <c r="S16" s="26"/>
    </row>
    <row r="17" spans="1:20" x14ac:dyDescent="0.25">
      <c r="H17" s="1"/>
      <c r="K17" s="30" t="s">
        <v>51</v>
      </c>
      <c r="L17" s="31">
        <f>(G13-G12)/(G14-G12)</f>
        <v>0.60000000000000009</v>
      </c>
    </row>
    <row r="18" spans="1:20" x14ac:dyDescent="0.25">
      <c r="A18" t="s">
        <v>52</v>
      </c>
      <c r="D18" s="32" t="s">
        <v>53</v>
      </c>
      <c r="F18" s="33" t="s">
        <v>54</v>
      </c>
      <c r="G18" s="34">
        <v>26804.722000000002</v>
      </c>
      <c r="H18" s="35" t="s">
        <v>55</v>
      </c>
      <c r="K18" s="30" t="s">
        <v>56</v>
      </c>
      <c r="L18" s="31">
        <f>(G14-G13)/(G14-G12)</f>
        <v>0.39999999999999991</v>
      </c>
    </row>
    <row r="19" spans="1:20" x14ac:dyDescent="0.25">
      <c r="A19" t="s">
        <v>57</v>
      </c>
      <c r="D19" s="32" t="s">
        <v>53</v>
      </c>
      <c r="F19" s="33" t="s">
        <v>58</v>
      </c>
      <c r="G19" s="36">
        <v>13402.361000000001</v>
      </c>
      <c r="H19" s="35" t="s">
        <v>55</v>
      </c>
    </row>
    <row r="20" spans="1:20" x14ac:dyDescent="0.25">
      <c r="H20" s="1"/>
    </row>
    <row r="21" spans="1:20" x14ac:dyDescent="0.25">
      <c r="A21" t="s">
        <v>59</v>
      </c>
      <c r="B21" t="s">
        <v>6</v>
      </c>
      <c r="D21" s="37"/>
      <c r="E21" s="37"/>
      <c r="F21" s="33" t="s">
        <v>60</v>
      </c>
      <c r="G21" s="38">
        <v>28374.091</v>
      </c>
      <c r="H21" s="1"/>
    </row>
    <row r="22" spans="1:20" x14ac:dyDescent="0.25">
      <c r="A22" t="s">
        <v>61</v>
      </c>
      <c r="B22" t="s">
        <v>62</v>
      </c>
      <c r="D22" s="37"/>
      <c r="E22" s="37"/>
      <c r="F22" s="33" t="s">
        <v>63</v>
      </c>
      <c r="G22" s="36">
        <v>12377.727000000001</v>
      </c>
      <c r="H22" s="1"/>
      <c r="J22" s="25" t="s">
        <v>64</v>
      </c>
      <c r="K22" s="26" t="s">
        <v>22</v>
      </c>
      <c r="L22" s="26"/>
      <c r="M22" s="39" t="s">
        <v>65</v>
      </c>
      <c r="N22" s="26"/>
      <c r="O22" s="26"/>
      <c r="P22" s="26"/>
      <c r="Q22" s="26"/>
      <c r="R22" s="26"/>
      <c r="S22" s="26"/>
    </row>
    <row r="23" spans="1:20" x14ac:dyDescent="0.25">
      <c r="H23" s="1"/>
      <c r="J23" s="40"/>
      <c r="K23" s="41" t="s">
        <v>66</v>
      </c>
      <c r="L23" s="8" t="s">
        <v>13</v>
      </c>
      <c r="M23" t="s">
        <v>67</v>
      </c>
      <c r="N23" s="8" t="s">
        <v>15</v>
      </c>
      <c r="O23" t="s">
        <v>16</v>
      </c>
      <c r="P23" s="8" t="s">
        <v>15</v>
      </c>
      <c r="Q23" t="s">
        <v>17</v>
      </c>
    </row>
    <row r="24" spans="1:20" x14ac:dyDescent="0.25">
      <c r="A24" s="42" t="s">
        <v>68</v>
      </c>
      <c r="B24" s="21" t="s">
        <v>69</v>
      </c>
      <c r="H24" s="1"/>
      <c r="K24" s="38">
        <f>G21</f>
        <v>28374.091</v>
      </c>
      <c r="L24" s="8" t="s">
        <v>13</v>
      </c>
      <c r="N24" s="3" t="s">
        <v>70</v>
      </c>
      <c r="P24" s="8" t="s">
        <v>15</v>
      </c>
      <c r="Q24" t="s">
        <v>71</v>
      </c>
      <c r="S24" t="s">
        <v>67</v>
      </c>
    </row>
    <row r="25" spans="1:20" x14ac:dyDescent="0.25">
      <c r="A25" s="42" t="s">
        <v>72</v>
      </c>
      <c r="B25" s="21" t="s">
        <v>73</v>
      </c>
      <c r="H25" s="1"/>
      <c r="K25" s="38">
        <f>K24</f>
        <v>28374.091</v>
      </c>
      <c r="L25" s="8" t="s">
        <v>13</v>
      </c>
      <c r="N25" s="43">
        <f>M30</f>
        <v>27033.854935971212</v>
      </c>
      <c r="P25" s="8" t="s">
        <v>15</v>
      </c>
      <c r="Q25" t="s">
        <v>71</v>
      </c>
      <c r="S25" s="34">
        <f>G18</f>
        <v>26804.722000000002</v>
      </c>
    </row>
    <row r="26" spans="1:20" x14ac:dyDescent="0.25">
      <c r="B26" s="21" t="s">
        <v>74</v>
      </c>
      <c r="H26" s="1"/>
      <c r="J26" s="21"/>
      <c r="K26" s="44" t="s">
        <v>22</v>
      </c>
      <c r="L26" s="8" t="s">
        <v>13</v>
      </c>
      <c r="M26" s="45">
        <f>(K25-N25)/S25</f>
        <v>4.9999998658027039E-2</v>
      </c>
    </row>
    <row r="27" spans="1:20" x14ac:dyDescent="0.25">
      <c r="H27" s="1"/>
    </row>
    <row r="28" spans="1:20" x14ac:dyDescent="0.25">
      <c r="A28" s="42" t="s">
        <v>75</v>
      </c>
      <c r="B28" s="46" t="s">
        <v>76</v>
      </c>
      <c r="H28" s="1"/>
      <c r="J28" s="25" t="s">
        <v>77</v>
      </c>
      <c r="K28" s="26" t="s">
        <v>78</v>
      </c>
      <c r="L28" s="26"/>
      <c r="M28" s="26"/>
      <c r="N28" s="26"/>
      <c r="O28" s="26"/>
      <c r="P28" s="26"/>
    </row>
    <row r="29" spans="1:20" x14ac:dyDescent="0.25">
      <c r="B29" s="46" t="s">
        <v>79</v>
      </c>
      <c r="H29" s="1"/>
      <c r="K29" t="s">
        <v>67</v>
      </c>
      <c r="L29" s="8" t="s">
        <v>13</v>
      </c>
      <c r="M29" s="34">
        <f>L17*L13/(1+C12)^0.5+L18*L13/(1+C12)^1.5</f>
        <v>26804.722003653045</v>
      </c>
      <c r="N29" s="47" t="s">
        <v>80</v>
      </c>
      <c r="T29" s="10"/>
    </row>
    <row r="30" spans="1:20" x14ac:dyDescent="0.25">
      <c r="A30" s="42" t="s">
        <v>81</v>
      </c>
      <c r="B30" s="37" t="s">
        <v>82</v>
      </c>
      <c r="H30" s="1"/>
      <c r="K30" t="s">
        <v>70</v>
      </c>
      <c r="L30" s="8" t="s">
        <v>13</v>
      </c>
      <c r="M30" s="43">
        <f>L17*L13/(1+C12-C13)^0.5+L18*L13/(1+C12-C13)^1.5</f>
        <v>27033.854935971212</v>
      </c>
      <c r="T30" s="10"/>
    </row>
    <row r="31" spans="1:20" x14ac:dyDescent="0.25">
      <c r="B31" s="37" t="s">
        <v>83</v>
      </c>
      <c r="H31" s="1"/>
    </row>
    <row r="32" spans="1:20" x14ac:dyDescent="0.25">
      <c r="B32" s="37" t="s">
        <v>84</v>
      </c>
      <c r="H32" s="1"/>
      <c r="J32" s="25" t="s">
        <v>85</v>
      </c>
      <c r="K32" s="26" t="s">
        <v>86</v>
      </c>
      <c r="L32" s="26"/>
      <c r="M32" s="26"/>
      <c r="P32" s="25" t="s">
        <v>87</v>
      </c>
      <c r="Q32" s="26" t="s">
        <v>88</v>
      </c>
      <c r="R32" s="26"/>
      <c r="S32" s="26"/>
    </row>
    <row r="33" spans="2:19" x14ac:dyDescent="0.25">
      <c r="B33" s="37" t="s">
        <v>89</v>
      </c>
      <c r="H33" s="1"/>
      <c r="K33" s="48" t="s">
        <v>14</v>
      </c>
      <c r="L33" s="8" t="s">
        <v>13</v>
      </c>
      <c r="M33" s="10">
        <f>L17*(L13-L14)/(1+C12)^0.5+L18*(L13-L14)/(1+C12)^1.5</f>
        <v>13402.361001826523</v>
      </c>
      <c r="Q33" s="48" t="s">
        <v>25</v>
      </c>
      <c r="R33" s="8" t="s">
        <v>13</v>
      </c>
      <c r="S33" s="10">
        <f>L17*(L14)/(1+C12)^0.5+L18*(L14)/(1+C12)^1.5</f>
        <v>13402.361001826523</v>
      </c>
    </row>
    <row r="34" spans="2:19" x14ac:dyDescent="0.25">
      <c r="K34" s="48" t="s">
        <v>21</v>
      </c>
      <c r="L34" s="8" t="s">
        <v>13</v>
      </c>
      <c r="M34" s="10">
        <f>L17*(L13-L14)/(1+C12-C13)^0.5+L18*(L13-L14)/(1+C12-C13)^1.5</f>
        <v>13516.927467985606</v>
      </c>
      <c r="Q34" s="48" t="s">
        <v>90</v>
      </c>
      <c r="R34" s="8" t="s">
        <v>13</v>
      </c>
      <c r="S34" s="10">
        <f>M30-M34</f>
        <v>13516.927467985606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2019-07-14T00:16:20Z</dcterms:created>
  <dcterms:modified xsi:type="dcterms:W3CDTF">2019-07-14T00:19:35Z</dcterms:modified>
</cp:coreProperties>
</file>