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BRARY - Readings\6C - 2018 - 2\"/>
    </mc:Choice>
  </mc:AlternateContent>
  <xr:revisionPtr revIDLastSave="0" documentId="8_{24CC487F-2E93-45D4-9B3E-48E45502B5C1}" xr6:coauthVersionLast="37" xr6:coauthVersionMax="37" xr10:uidLastSave="{00000000-0000-0000-0000-000000000000}"/>
  <bookViews>
    <workbookView xWindow="0" yWindow="0" windowWidth="19200" windowHeight="6360" xr2:uid="{00000000-000D-0000-FFFF-FFFF00000000}"/>
  </bookViews>
  <sheets>
    <sheet name="App A Sh1" sheetId="10" r:id="rId1"/>
    <sheet name="App A Sh2-3" sheetId="14" r:id="rId2"/>
    <sheet name="App A Sh4" sheetId="15" r:id="rId3"/>
    <sheet name="App A Sh5" sheetId="9" r:id="rId4"/>
    <sheet name="App B" sheetId="11" r:id="rId5"/>
    <sheet name="App C" sheetId="12" r:id="rId6"/>
  </sheets>
  <definedNames>
    <definedName name="_xlnm.Print_Area" localSheetId="0">'App A Sh1'!$A$1:$M$82</definedName>
    <definedName name="_xlnm.Print_Area" localSheetId="1">'App A Sh2-3'!$A$1:$L$97</definedName>
    <definedName name="_xlnm.Print_Area" localSheetId="2">'App A Sh4'!$A$1:$M$75</definedName>
    <definedName name="_xlnm.Print_Area" localSheetId="3">'App A Sh5'!$A$1:$G$44</definedName>
    <definedName name="_xlnm.Print_Area" localSheetId="4">'App B'!$A$1:$T$63</definedName>
    <definedName name="_xlnm.Print_Titles" localSheetId="1">'App A Sh2-3'!$1:$1</definedName>
  </definedNames>
  <calcPr calcId="162913"/>
</workbook>
</file>

<file path=xl/calcChain.xml><?xml version="1.0" encoding="utf-8"?>
<calcChain xmlns="http://schemas.openxmlformats.org/spreadsheetml/2006/main">
  <c r="B54" i="10" l="1"/>
  <c r="B66" i="10" s="1"/>
  <c r="C46" i="10"/>
  <c r="C58" i="10" s="1"/>
  <c r="C35" i="10"/>
  <c r="C47" i="10" s="1"/>
  <c r="C59" i="10" s="1"/>
  <c r="E13" i="10"/>
  <c r="C42" i="10" s="1"/>
  <c r="C36" i="10" l="1"/>
  <c r="F94" i="14"/>
  <c r="F95" i="14" s="1"/>
  <c r="F96" i="14" s="1"/>
  <c r="F97" i="14" s="1"/>
  <c r="A94" i="14"/>
  <c r="A95" i="14" s="1"/>
  <c r="A96" i="14" s="1"/>
  <c r="A97" i="14" s="1"/>
  <c r="I78" i="10"/>
  <c r="I79" i="10" s="1"/>
  <c r="I80" i="10" s="1"/>
  <c r="I81" i="10" s="1"/>
  <c r="A78" i="10"/>
  <c r="A79" i="10" s="1"/>
  <c r="A80" i="10" s="1"/>
  <c r="A81" i="10" s="1"/>
  <c r="A82" i="10" s="1"/>
  <c r="C37" i="10" l="1"/>
  <c r="C48" i="10"/>
  <c r="C60" i="10" s="1"/>
  <c r="H20" i="11"/>
  <c r="H21" i="11"/>
  <c r="H22" i="11"/>
  <c r="H23" i="11"/>
  <c r="H24" i="11"/>
  <c r="H25" i="11"/>
  <c r="H26" i="11"/>
  <c r="H27" i="11"/>
  <c r="H28" i="11"/>
  <c r="H29" i="11"/>
  <c r="H19" i="11"/>
  <c r="B36" i="11"/>
  <c r="C38" i="10" l="1"/>
  <c r="C50" i="10" s="1"/>
  <c r="C62" i="10" s="1"/>
  <c r="C49" i="10"/>
  <c r="C61" i="10" s="1"/>
  <c r="B39" i="11"/>
  <c r="K53" i="10" l="1"/>
  <c r="K65" i="10" s="1"/>
  <c r="D46" i="10"/>
  <c r="D58" i="10" s="1"/>
  <c r="D35" i="10"/>
  <c r="D47" i="10" s="1"/>
  <c r="D59" i="10" s="1"/>
  <c r="D36" i="10" l="1"/>
  <c r="D37" i="10" s="1"/>
  <c r="D38" i="10" s="1"/>
  <c r="D50" i="10" s="1"/>
  <c r="D62" i="10" s="1"/>
  <c r="E11" i="10"/>
  <c r="D49" i="10" l="1"/>
  <c r="D61" i="10" s="1"/>
  <c r="D48" i="10"/>
  <c r="D60" i="10" s="1"/>
  <c r="D30" i="15"/>
  <c r="D31" i="15"/>
  <c r="D32" i="15"/>
  <c r="D33" i="15"/>
  <c r="D34" i="15"/>
  <c r="D35" i="15"/>
  <c r="D29" i="15"/>
  <c r="D28" i="15"/>
  <c r="E57" i="14"/>
  <c r="B10" i="15"/>
  <c r="B28" i="15" s="1"/>
  <c r="B29" i="15" s="1"/>
  <c r="B30" i="15" s="1"/>
  <c r="B31" i="15" s="1"/>
  <c r="B32" i="15" s="1"/>
  <c r="B33" i="15" s="1"/>
  <c r="B34" i="15" s="1"/>
  <c r="B35" i="15" s="1"/>
  <c r="D13" i="15"/>
  <c r="D14" i="15"/>
  <c r="D15" i="15"/>
  <c r="D16" i="15"/>
  <c r="D17" i="15"/>
  <c r="D12" i="15"/>
  <c r="D11" i="15"/>
  <c r="D10" i="15"/>
  <c r="J42" i="15" l="1"/>
  <c r="J55" i="15" s="1"/>
  <c r="D37" i="15" l="1"/>
  <c r="D50" i="15" s="1"/>
  <c r="D38" i="15"/>
  <c r="D51" i="15" s="1"/>
  <c r="D39" i="15"/>
  <c r="D52" i="15" s="1"/>
  <c r="D40" i="15"/>
  <c r="D53" i="15" s="1"/>
  <c r="D41" i="15"/>
  <c r="D54" i="15" s="1"/>
  <c r="D42" i="15"/>
  <c r="D55" i="15" s="1"/>
  <c r="D43" i="15"/>
  <c r="D56" i="15" s="1"/>
  <c r="K53" i="15"/>
  <c r="J53" i="15"/>
  <c r="K52" i="15"/>
  <c r="J52" i="15"/>
  <c r="K40" i="15"/>
  <c r="J40" i="15"/>
  <c r="K39" i="15"/>
  <c r="J39" i="15"/>
  <c r="C47" i="15"/>
  <c r="B47" i="15"/>
  <c r="C29" i="15"/>
  <c r="C30" i="15" s="1"/>
  <c r="C3" i="15"/>
  <c r="E47" i="15" l="1"/>
  <c r="C48" i="15"/>
  <c r="E48" i="15" s="1"/>
  <c r="B48" i="15"/>
  <c r="E29" i="15"/>
  <c r="E28" i="15"/>
  <c r="C31" i="15"/>
  <c r="E30" i="15"/>
  <c r="E31" i="15" l="1"/>
  <c r="C32" i="15"/>
  <c r="E32" i="15" l="1"/>
  <c r="C33" i="15"/>
  <c r="C34" i="15" l="1"/>
  <c r="E33" i="15"/>
  <c r="C35" i="15" l="1"/>
  <c r="E34" i="15"/>
  <c r="E35" i="15" l="1"/>
  <c r="K21" i="15" l="1"/>
  <c r="K22" i="15"/>
  <c r="J22" i="15"/>
  <c r="J21" i="15"/>
  <c r="J81" i="14"/>
  <c r="C4" i="15"/>
  <c r="B4" i="15"/>
  <c r="K52" i="10"/>
  <c r="K64" i="10" s="1"/>
  <c r="H33" i="15" l="1"/>
  <c r="I33" i="15"/>
  <c r="I34" i="15"/>
  <c r="I48" i="15"/>
  <c r="H35" i="15"/>
  <c r="I47" i="15"/>
  <c r="I35" i="15"/>
  <c r="H47" i="15"/>
  <c r="J47" i="15" s="1"/>
  <c r="H28" i="15"/>
  <c r="H10" i="15"/>
  <c r="H29" i="15"/>
  <c r="H48" i="15"/>
  <c r="J48" i="15" s="1"/>
  <c r="I29" i="15"/>
  <c r="H30" i="15"/>
  <c r="I30" i="15"/>
  <c r="H32" i="15"/>
  <c r="H31" i="15"/>
  <c r="I31" i="15"/>
  <c r="I28" i="15"/>
  <c r="I32" i="15"/>
  <c r="I10" i="15"/>
  <c r="H34" i="15"/>
  <c r="K47" i="15"/>
  <c r="K48" i="15"/>
  <c r="D62" i="15"/>
  <c r="K49" i="15" l="1"/>
  <c r="K54" i="15" s="1"/>
  <c r="J49" i="15"/>
  <c r="J54" i="15" s="1"/>
  <c r="C22" i="15"/>
  <c r="C7" i="15" l="1"/>
  <c r="D7" i="15" l="1"/>
  <c r="E7" i="15" s="1"/>
  <c r="F7" i="15" s="1"/>
  <c r="C40" i="15"/>
  <c r="C53" i="15" s="1"/>
  <c r="I7" i="15" l="1"/>
  <c r="J7" i="15" s="1"/>
  <c r="K7" i="15" s="1"/>
  <c r="D64" i="15"/>
  <c r="D63" i="15"/>
  <c r="C63" i="15"/>
  <c r="C62" i="15"/>
  <c r="B63" i="15"/>
  <c r="B62" i="15"/>
  <c r="H65" i="15"/>
  <c r="C52" i="15"/>
  <c r="C39" i="15"/>
  <c r="C21" i="15"/>
  <c r="C11" i="15"/>
  <c r="G90" i="14"/>
  <c r="E89" i="14"/>
  <c r="E88" i="14"/>
  <c r="B74" i="14"/>
  <c r="B75" i="14" s="1"/>
  <c r="C73" i="14"/>
  <c r="B62" i="14"/>
  <c r="C61" i="14"/>
  <c r="C45" i="14"/>
  <c r="J45" i="14" s="1"/>
  <c r="J46" i="14" s="1"/>
  <c r="D79" i="14" s="1"/>
  <c r="C44" i="14"/>
  <c r="F44" i="14" s="1"/>
  <c r="C43" i="14"/>
  <c r="E43" i="14" s="1"/>
  <c r="C42" i="14"/>
  <c r="G42" i="14" s="1"/>
  <c r="C41" i="14"/>
  <c r="E41" i="14" s="1"/>
  <c r="B41" i="14"/>
  <c r="C31" i="14"/>
  <c r="G31" i="14" s="1"/>
  <c r="C30" i="14"/>
  <c r="G30" i="14" s="1"/>
  <c r="C29" i="14"/>
  <c r="C28" i="14"/>
  <c r="C27" i="14"/>
  <c r="B27" i="14"/>
  <c r="F8" i="14"/>
  <c r="F9" i="14" s="1"/>
  <c r="F10" i="14" s="1"/>
  <c r="F11" i="14" s="1"/>
  <c r="F12" i="14" s="1"/>
  <c r="F13" i="14" s="1"/>
  <c r="F14" i="14" s="1"/>
  <c r="B8" i="14"/>
  <c r="B9" i="14" s="1"/>
  <c r="E11" i="15" l="1"/>
  <c r="F48" i="15" s="1"/>
  <c r="I11" i="15"/>
  <c r="H11" i="15"/>
  <c r="B63" i="14"/>
  <c r="B12" i="15" s="1"/>
  <c r="B11" i="15"/>
  <c r="J28" i="15"/>
  <c r="K28" i="15"/>
  <c r="K10" i="15"/>
  <c r="J10" i="15"/>
  <c r="H61" i="14"/>
  <c r="E73" i="14"/>
  <c r="G32" i="14"/>
  <c r="D64" i="14" s="1"/>
  <c r="F43" i="14"/>
  <c r="I30" i="14"/>
  <c r="I73" i="14"/>
  <c r="D41" i="14"/>
  <c r="D42" i="14"/>
  <c r="E63" i="15"/>
  <c r="E30" i="14"/>
  <c r="F41" i="14"/>
  <c r="H73" i="14"/>
  <c r="C32" i="14"/>
  <c r="D30" i="14"/>
  <c r="F31" i="14"/>
  <c r="E42" i="14"/>
  <c r="C74" i="14"/>
  <c r="H74" i="14" s="1"/>
  <c r="E62" i="15"/>
  <c r="C65" i="15"/>
  <c r="E64" i="15" s="1"/>
  <c r="H31" i="14"/>
  <c r="F30" i="14"/>
  <c r="D31" i="14"/>
  <c r="D32" i="14" s="1"/>
  <c r="D61" i="14" s="1"/>
  <c r="I31" i="14"/>
  <c r="H30" i="14"/>
  <c r="E31" i="14"/>
  <c r="J31" i="14"/>
  <c r="J32" i="14" s="1"/>
  <c r="D67" i="14" s="1"/>
  <c r="E10" i="15"/>
  <c r="F47" i="15" s="1"/>
  <c r="C12" i="15"/>
  <c r="B29" i="14"/>
  <c r="B43" i="14"/>
  <c r="B10" i="14"/>
  <c r="C75" i="14"/>
  <c r="B76" i="14"/>
  <c r="G44" i="14"/>
  <c r="C46" i="14"/>
  <c r="B28" i="14"/>
  <c r="D44" i="14"/>
  <c r="D45" i="14"/>
  <c r="B42" i="14"/>
  <c r="F42" i="14"/>
  <c r="D43" i="14"/>
  <c r="H43" i="14"/>
  <c r="E44" i="14"/>
  <c r="I44" i="14"/>
  <c r="E45" i="14"/>
  <c r="I45" i="14"/>
  <c r="E61" i="14"/>
  <c r="I61" i="14"/>
  <c r="C62" i="14"/>
  <c r="G45" i="14"/>
  <c r="G43" i="14"/>
  <c r="H44" i="14"/>
  <c r="H45" i="14"/>
  <c r="F45" i="14"/>
  <c r="I74" i="14"/>
  <c r="C63" i="14" l="1"/>
  <c r="B64" i="14"/>
  <c r="B13" i="15" s="1"/>
  <c r="E32" i="14"/>
  <c r="D62" i="14" s="1"/>
  <c r="E12" i="15"/>
  <c r="H12" i="15"/>
  <c r="J12" i="15" s="1"/>
  <c r="I12" i="15"/>
  <c r="F49" i="15"/>
  <c r="C54" i="15" s="1"/>
  <c r="K55" i="15" s="1"/>
  <c r="K31" i="15"/>
  <c r="J31" i="15"/>
  <c r="K33" i="15"/>
  <c r="J33" i="15"/>
  <c r="J29" i="15"/>
  <c r="K29" i="15"/>
  <c r="K34" i="15"/>
  <c r="J34" i="15"/>
  <c r="K32" i="15"/>
  <c r="J32" i="15"/>
  <c r="J35" i="15"/>
  <c r="K35" i="15"/>
  <c r="K30" i="15"/>
  <c r="J30" i="15"/>
  <c r="J11" i="15"/>
  <c r="K12" i="15"/>
  <c r="K11" i="15"/>
  <c r="F46" i="14"/>
  <c r="D75" i="14" s="1"/>
  <c r="F32" i="14"/>
  <c r="D63" i="14" s="1"/>
  <c r="I32" i="14"/>
  <c r="D66" i="14" s="1"/>
  <c r="F61" i="14"/>
  <c r="E74" i="14"/>
  <c r="G46" i="14"/>
  <c r="D76" i="14" s="1"/>
  <c r="E46" i="14"/>
  <c r="D74" i="14" s="1"/>
  <c r="F74" i="14" s="1"/>
  <c r="D46" i="14"/>
  <c r="D73" i="14" s="1"/>
  <c r="K73" i="14" s="1"/>
  <c r="H32" i="14"/>
  <c r="D65" i="14" s="1"/>
  <c r="E65" i="15"/>
  <c r="J61" i="14"/>
  <c r="K61" i="14"/>
  <c r="F11" i="15"/>
  <c r="F28" i="15"/>
  <c r="F10" i="15"/>
  <c r="F29" i="15"/>
  <c r="C13" i="15"/>
  <c r="B77" i="14"/>
  <c r="C76" i="14"/>
  <c r="H62" i="14"/>
  <c r="J62" i="14" s="1"/>
  <c r="I62" i="14"/>
  <c r="K62" i="14" s="1"/>
  <c r="E62" i="14"/>
  <c r="F62" i="14" s="1"/>
  <c r="I75" i="14"/>
  <c r="K75" i="14" s="1"/>
  <c r="E75" i="14"/>
  <c r="F75" i="14" s="1"/>
  <c r="H75" i="14"/>
  <c r="J75" i="14" s="1"/>
  <c r="I46" i="14"/>
  <c r="D78" i="14" s="1"/>
  <c r="B44" i="14"/>
  <c r="B11" i="14"/>
  <c r="B30" i="14"/>
  <c r="I63" i="14"/>
  <c r="K63" i="14" s="1"/>
  <c r="E63" i="14"/>
  <c r="F63" i="14" s="1"/>
  <c r="H63" i="14"/>
  <c r="J63" i="14" s="1"/>
  <c r="H46" i="14"/>
  <c r="D77" i="14" s="1"/>
  <c r="B65" i="14"/>
  <c r="B14" i="15" s="1"/>
  <c r="C64" i="14"/>
  <c r="E13" i="15" l="1"/>
  <c r="I13" i="15"/>
  <c r="H13" i="15"/>
  <c r="J13" i="15" s="1"/>
  <c r="J73" i="14"/>
  <c r="K36" i="15"/>
  <c r="K41" i="15" s="1"/>
  <c r="J36" i="15"/>
  <c r="J41" i="15" s="1"/>
  <c r="C50" i="15"/>
  <c r="C55" i="15" s="1"/>
  <c r="K13" i="15"/>
  <c r="J74" i="14"/>
  <c r="F73" i="14"/>
  <c r="K74" i="14"/>
  <c r="F30" i="15"/>
  <c r="F12" i="15"/>
  <c r="C14" i="15"/>
  <c r="H64" i="14"/>
  <c r="J64" i="14" s="1"/>
  <c r="I64" i="14"/>
  <c r="K64" i="14" s="1"/>
  <c r="E64" i="14"/>
  <c r="F64" i="14" s="1"/>
  <c r="I76" i="14"/>
  <c r="K76" i="14" s="1"/>
  <c r="E76" i="14"/>
  <c r="F76" i="14" s="1"/>
  <c r="H76" i="14"/>
  <c r="J76" i="14" s="1"/>
  <c r="B78" i="14"/>
  <c r="C77" i="14"/>
  <c r="B66" i="14"/>
  <c r="B15" i="15" s="1"/>
  <c r="C65" i="14"/>
  <c r="I65" i="14" s="1"/>
  <c r="B45" i="14"/>
  <c r="D40" i="14" s="1"/>
  <c r="B31" i="14"/>
  <c r="D26" i="14" s="1"/>
  <c r="E26" i="14" s="1"/>
  <c r="F26" i="14" s="1"/>
  <c r="G26" i="14" s="1"/>
  <c r="H26" i="14" s="1"/>
  <c r="I26" i="14" s="1"/>
  <c r="J26" i="14" s="1"/>
  <c r="E14" i="15" l="1"/>
  <c r="H14" i="15"/>
  <c r="I14" i="15"/>
  <c r="K14" i="15" s="1"/>
  <c r="J14" i="15"/>
  <c r="F31" i="15"/>
  <c r="F13" i="15"/>
  <c r="C15" i="15"/>
  <c r="K65" i="14"/>
  <c r="E65" i="14"/>
  <c r="F65" i="14" s="1"/>
  <c r="H65" i="14"/>
  <c r="J65" i="14" s="1"/>
  <c r="H77" i="14"/>
  <c r="J77" i="14" s="1"/>
  <c r="I77" i="14"/>
  <c r="K77" i="14" s="1"/>
  <c r="E77" i="14"/>
  <c r="F77" i="14" s="1"/>
  <c r="E40" i="14"/>
  <c r="F40" i="14" s="1"/>
  <c r="G40" i="14" s="1"/>
  <c r="H40" i="14" s="1"/>
  <c r="I40" i="14" s="1"/>
  <c r="J40" i="14" s="1"/>
  <c r="B67" i="14"/>
  <c r="C66" i="14"/>
  <c r="C78" i="14"/>
  <c r="B79" i="14"/>
  <c r="C79" i="14" s="1"/>
  <c r="C67" i="14" l="1"/>
  <c r="B16" i="15"/>
  <c r="B17" i="15" s="1"/>
  <c r="E15" i="15"/>
  <c r="H15" i="15"/>
  <c r="J15" i="15" s="1"/>
  <c r="I15" i="15"/>
  <c r="K15" i="15"/>
  <c r="F32" i="15"/>
  <c r="F14" i="15"/>
  <c r="C16" i="15"/>
  <c r="H66" i="14"/>
  <c r="J66" i="14" s="1"/>
  <c r="E66" i="14"/>
  <c r="F66" i="14" s="1"/>
  <c r="I66" i="14"/>
  <c r="K66" i="14" s="1"/>
  <c r="H79" i="14"/>
  <c r="J79" i="14" s="1"/>
  <c r="I79" i="14"/>
  <c r="K79" i="14" s="1"/>
  <c r="E79" i="14"/>
  <c r="F79" i="14" s="1"/>
  <c r="H67" i="14"/>
  <c r="J67" i="14" s="1"/>
  <c r="I67" i="14"/>
  <c r="K67" i="14" s="1"/>
  <c r="E67" i="14"/>
  <c r="F67" i="14" s="1"/>
  <c r="I78" i="14"/>
  <c r="K78" i="14" s="1"/>
  <c r="E78" i="14"/>
  <c r="F78" i="14" s="1"/>
  <c r="H78" i="14"/>
  <c r="J78" i="14" s="1"/>
  <c r="J80" i="14" s="1"/>
  <c r="E16" i="15" l="1"/>
  <c r="H16" i="15"/>
  <c r="J16" i="15" s="1"/>
  <c r="I16" i="15"/>
  <c r="K16" i="15" s="1"/>
  <c r="K68" i="14"/>
  <c r="F68" i="14"/>
  <c r="F88" i="14" s="1"/>
  <c r="H88" i="14" s="1"/>
  <c r="K80" i="14"/>
  <c r="F15" i="15"/>
  <c r="F33" i="15"/>
  <c r="C17" i="15"/>
  <c r="F80" i="14"/>
  <c r="F89" i="14" s="1"/>
  <c r="H89" i="14" s="1"/>
  <c r="J68" i="14"/>
  <c r="E17" i="15" l="1"/>
  <c r="I17" i="15"/>
  <c r="H17" i="15"/>
  <c r="C81" i="14"/>
  <c r="K81" i="14"/>
  <c r="J89" i="14" s="1"/>
  <c r="K69" i="14"/>
  <c r="J88" i="14" s="1"/>
  <c r="J17" i="15"/>
  <c r="J18" i="15" s="1"/>
  <c r="K17" i="15"/>
  <c r="K18" i="15" s="1"/>
  <c r="C69" i="14"/>
  <c r="F90" i="14"/>
  <c r="F16" i="15"/>
  <c r="F34" i="15"/>
  <c r="H90" i="14"/>
  <c r="C82" i="14" l="1"/>
  <c r="I89" i="14" s="1"/>
  <c r="C70" i="14"/>
  <c r="I88" i="14" s="1"/>
  <c r="I90" i="14" s="1"/>
  <c r="D27" i="9" s="1"/>
  <c r="J90" i="14"/>
  <c r="C27" i="9"/>
  <c r="F17" i="15"/>
  <c r="F35" i="15"/>
  <c r="F36" i="15" l="1"/>
  <c r="C41" i="15" s="1"/>
  <c r="K42" i="15" s="1"/>
  <c r="C37" i="15"/>
  <c r="F18" i="15"/>
  <c r="C23" i="15" s="1"/>
  <c r="C56" i="15"/>
  <c r="J64" i="15" s="1"/>
  <c r="C19" i="15" l="1"/>
  <c r="F64" i="15"/>
  <c r="G64" i="15" s="1"/>
  <c r="C51" i="15"/>
  <c r="F63" i="15" l="1"/>
  <c r="G63" i="15" s="1"/>
  <c r="K63" i="15"/>
  <c r="I64" i="15"/>
  <c r="C42" i="15"/>
  <c r="C43" i="15" s="1"/>
  <c r="J63" i="15" s="1"/>
  <c r="C38" i="15"/>
  <c r="I63" i="15" l="1"/>
  <c r="C18" i="11" l="1"/>
  <c r="G31" i="11"/>
  <c r="F31" i="11"/>
  <c r="A40" i="11" l="1"/>
  <c r="H31" i="11"/>
  <c r="C31" i="11"/>
  <c r="B31" i="11"/>
  <c r="S29" i="11"/>
  <c r="L29" i="11"/>
  <c r="D29" i="11"/>
  <c r="I29" i="11" s="1"/>
  <c r="J29" i="11" s="1"/>
  <c r="N29" i="11" s="1"/>
  <c r="S28" i="11"/>
  <c r="L28" i="11"/>
  <c r="D28" i="11"/>
  <c r="I28" i="11" s="1"/>
  <c r="J28" i="11" s="1"/>
  <c r="N28" i="11" s="1"/>
  <c r="S27" i="11"/>
  <c r="L27" i="11"/>
  <c r="D27" i="11"/>
  <c r="I27" i="11" s="1"/>
  <c r="J27" i="11" s="1"/>
  <c r="N27" i="11" s="1"/>
  <c r="S26" i="11"/>
  <c r="L26" i="11"/>
  <c r="D26" i="11"/>
  <c r="I26" i="11" s="1"/>
  <c r="J26" i="11" s="1"/>
  <c r="N26" i="11" s="1"/>
  <c r="S25" i="11"/>
  <c r="L25" i="11"/>
  <c r="D25" i="11"/>
  <c r="I25" i="11" s="1"/>
  <c r="J25" i="11" s="1"/>
  <c r="N25" i="11" s="1"/>
  <c r="S24" i="11"/>
  <c r="L24" i="11"/>
  <c r="D24" i="11"/>
  <c r="I24" i="11" s="1"/>
  <c r="J24" i="11" s="1"/>
  <c r="N24" i="11" s="1"/>
  <c r="S23" i="11"/>
  <c r="L23" i="11"/>
  <c r="D23" i="11"/>
  <c r="I23" i="11" s="1"/>
  <c r="J23" i="11" s="1"/>
  <c r="N23" i="11" s="1"/>
  <c r="S22" i="11"/>
  <c r="L22" i="11"/>
  <c r="D22" i="11"/>
  <c r="I22" i="11" s="1"/>
  <c r="J22" i="11" s="1"/>
  <c r="N22" i="11" s="1"/>
  <c r="S21" i="11"/>
  <c r="L21" i="11"/>
  <c r="D21" i="11"/>
  <c r="I21" i="11" s="1"/>
  <c r="J21" i="11" s="1"/>
  <c r="N21" i="11" s="1"/>
  <c r="S20" i="11"/>
  <c r="L20" i="11"/>
  <c r="D20" i="11"/>
  <c r="A20" i="11"/>
  <c r="A21" i="11" s="1"/>
  <c r="A22" i="11" s="1"/>
  <c r="A23" i="11" s="1"/>
  <c r="A24" i="11" s="1"/>
  <c r="A25" i="11" s="1"/>
  <c r="A26" i="11" s="1"/>
  <c r="A27" i="11" s="1"/>
  <c r="A28" i="11" s="1"/>
  <c r="A29" i="11" s="1"/>
  <c r="S19" i="11"/>
  <c r="R19" i="11"/>
  <c r="L19" i="11"/>
  <c r="M19" i="11" s="1"/>
  <c r="D19" i="11"/>
  <c r="J18" i="11"/>
  <c r="D18" i="11"/>
  <c r="T19" i="11" l="1"/>
  <c r="Q20" i="11" s="1"/>
  <c r="A41" i="11"/>
  <c r="B40" i="11"/>
  <c r="L31" i="11"/>
  <c r="I7" i="11"/>
  <c r="I9" i="11" s="1"/>
  <c r="I20" i="11"/>
  <c r="J20" i="11" s="1"/>
  <c r="M20" i="11"/>
  <c r="M21" i="11" s="1"/>
  <c r="M22" i="11" s="1"/>
  <c r="M23" i="11" s="1"/>
  <c r="M24" i="11" s="1"/>
  <c r="M25" i="11" s="1"/>
  <c r="M26" i="11" s="1"/>
  <c r="M27" i="11" s="1"/>
  <c r="M28" i="11" s="1"/>
  <c r="M29" i="11" s="1"/>
  <c r="R20" i="11"/>
  <c r="T20" i="11" s="1"/>
  <c r="Q21" i="11" s="1"/>
  <c r="D31" i="11"/>
  <c r="I19" i="11"/>
  <c r="F18" i="11" l="1"/>
  <c r="F36" i="11" s="1"/>
  <c r="G18" i="11"/>
  <c r="G36" i="11" s="1"/>
  <c r="A42" i="11"/>
  <c r="B41" i="11"/>
  <c r="N20" i="11"/>
  <c r="R21" i="11"/>
  <c r="T21" i="11" s="1"/>
  <c r="Q22" i="11" s="1"/>
  <c r="I31" i="11"/>
  <c r="J19" i="11"/>
  <c r="G41" i="11" l="1"/>
  <c r="G39" i="11"/>
  <c r="G42" i="11"/>
  <c r="G40" i="11"/>
  <c r="F42" i="11"/>
  <c r="F40" i="11"/>
  <c r="F41" i="11"/>
  <c r="F39" i="11"/>
  <c r="A43" i="11"/>
  <c r="G43" i="11" s="1"/>
  <c r="B42" i="11"/>
  <c r="R22" i="11"/>
  <c r="T22" i="11" s="1"/>
  <c r="Q23" i="11" s="1"/>
  <c r="J31" i="11"/>
  <c r="N19" i="11"/>
  <c r="F43" i="11" l="1"/>
  <c r="A44" i="11"/>
  <c r="B43" i="11"/>
  <c r="R23" i="11"/>
  <c r="T23" i="11" s="1"/>
  <c r="Q24" i="11" s="1"/>
  <c r="N31" i="11"/>
  <c r="O19" i="11"/>
  <c r="O20" i="11" s="1"/>
  <c r="O21" i="11" s="1"/>
  <c r="O22" i="11" s="1"/>
  <c r="O23" i="11" s="1"/>
  <c r="O24" i="11" s="1"/>
  <c r="O25" i="11" s="1"/>
  <c r="O26" i="11" s="1"/>
  <c r="O27" i="11" s="1"/>
  <c r="O28" i="11" s="1"/>
  <c r="O29" i="11" s="1"/>
  <c r="G44" i="11" l="1"/>
  <c r="F44" i="11"/>
  <c r="A45" i="11"/>
  <c r="B44" i="11"/>
  <c r="R24" i="11"/>
  <c r="T24" i="11" s="1"/>
  <c r="Q25" i="11" s="1"/>
  <c r="F45" i="11" l="1"/>
  <c r="G45" i="11"/>
  <c r="A46" i="11"/>
  <c r="B45" i="11"/>
  <c r="R25" i="11"/>
  <c r="T25" i="11" s="1"/>
  <c r="Q26" i="11" s="1"/>
  <c r="F46" i="11" l="1"/>
  <c r="G46" i="11"/>
  <c r="A47" i="11"/>
  <c r="B46" i="11"/>
  <c r="R26" i="11"/>
  <c r="T26" i="11" s="1"/>
  <c r="Q27" i="11" s="1"/>
  <c r="G47" i="11" l="1"/>
  <c r="F47" i="11"/>
  <c r="A48" i="11"/>
  <c r="B47" i="11"/>
  <c r="R27" i="11"/>
  <c r="T27" i="11" s="1"/>
  <c r="Q28" i="11" s="1"/>
  <c r="G48" i="11" l="1"/>
  <c r="F48" i="11"/>
  <c r="A49" i="11"/>
  <c r="B48" i="11"/>
  <c r="R28" i="11"/>
  <c r="T28" i="11" s="1"/>
  <c r="Q29" i="11" s="1"/>
  <c r="G49" i="11" l="1"/>
  <c r="F49" i="11"/>
  <c r="B49" i="11"/>
  <c r="B51" i="11" s="1"/>
  <c r="B52" i="11" s="1"/>
  <c r="G51" i="11"/>
  <c r="G52" i="11" s="1"/>
  <c r="F51" i="11"/>
  <c r="F52" i="11" s="1"/>
  <c r="R29" i="11"/>
  <c r="T29" i="11" s="1"/>
  <c r="AS5" i="12" l="1"/>
  <c r="AS2" i="12"/>
  <c r="AK31" i="12"/>
  <c r="X31" i="12"/>
  <c r="P31" i="12"/>
  <c r="AE31" i="12" s="1"/>
  <c r="AS31" i="12" s="1"/>
  <c r="L31" i="12"/>
  <c r="F31" i="12"/>
  <c r="D31" i="12"/>
  <c r="C31" i="12"/>
  <c r="Z30" i="12"/>
  <c r="T30" i="12"/>
  <c r="P30" i="12"/>
  <c r="AE30" i="12" s="1"/>
  <c r="AS30" i="12" s="1"/>
  <c r="H30" i="12"/>
  <c r="E30" i="12"/>
  <c r="Z29" i="12"/>
  <c r="T29" i="12"/>
  <c r="P29" i="12"/>
  <c r="AE29" i="12" s="1"/>
  <c r="AS29" i="12" s="1"/>
  <c r="H29" i="12"/>
  <c r="E29" i="12"/>
  <c r="Z28" i="12"/>
  <c r="T28" i="12"/>
  <c r="P28" i="12"/>
  <c r="AE28" i="12" s="1"/>
  <c r="AS28" i="12" s="1"/>
  <c r="H28" i="12"/>
  <c r="E28" i="12"/>
  <c r="AI28" i="12" s="1"/>
  <c r="Z27" i="12"/>
  <c r="T27" i="12"/>
  <c r="P27" i="12"/>
  <c r="AE27" i="12" s="1"/>
  <c r="AS27" i="12" s="1"/>
  <c r="H27" i="12"/>
  <c r="E27" i="12"/>
  <c r="AI27" i="12" s="1"/>
  <c r="Z26" i="12"/>
  <c r="T26" i="12"/>
  <c r="P26" i="12"/>
  <c r="AE26" i="12" s="1"/>
  <c r="AS26" i="12" s="1"/>
  <c r="H26" i="12"/>
  <c r="E26" i="12"/>
  <c r="Z25" i="12"/>
  <c r="P25" i="12"/>
  <c r="AE25" i="12" s="1"/>
  <c r="AS25" i="12" s="1"/>
  <c r="G25" i="12"/>
  <c r="J25" i="12" s="1"/>
  <c r="M25" i="12" s="1"/>
  <c r="T25" i="12" s="1"/>
  <c r="E25" i="12"/>
  <c r="AI25" i="12" s="1"/>
  <c r="Z24" i="12"/>
  <c r="T24" i="12"/>
  <c r="P24" i="12"/>
  <c r="AE24" i="12" s="1"/>
  <c r="AS24" i="12" s="1"/>
  <c r="H24" i="12"/>
  <c r="E24" i="12"/>
  <c r="AI24" i="12" s="1"/>
  <c r="Z23" i="12"/>
  <c r="T23" i="12"/>
  <c r="P23" i="12"/>
  <c r="AE23" i="12" s="1"/>
  <c r="AS23" i="12" s="1"/>
  <c r="H23" i="12"/>
  <c r="E23" i="12"/>
  <c r="AI23" i="12" s="1"/>
  <c r="Z22" i="12"/>
  <c r="T22" i="12"/>
  <c r="P22" i="12"/>
  <c r="AE22" i="12" s="1"/>
  <c r="AS22" i="12" s="1"/>
  <c r="H22" i="12"/>
  <c r="E22" i="12"/>
  <c r="AI22" i="12" s="1"/>
  <c r="Z21" i="12"/>
  <c r="T21" i="12"/>
  <c r="P21" i="12"/>
  <c r="AE21" i="12" s="1"/>
  <c r="AS21" i="12" s="1"/>
  <c r="H21" i="12"/>
  <c r="E21" i="12"/>
  <c r="AI21" i="12" s="1"/>
  <c r="Z20" i="12"/>
  <c r="T20" i="12"/>
  <c r="P20" i="12"/>
  <c r="AE20" i="12" s="1"/>
  <c r="AS20" i="12" s="1"/>
  <c r="H20" i="12"/>
  <c r="E20" i="12"/>
  <c r="AI20" i="12" s="1"/>
  <c r="Z19" i="12"/>
  <c r="T19" i="12"/>
  <c r="P19" i="12"/>
  <c r="AE19" i="12" s="1"/>
  <c r="AS19" i="12" s="1"/>
  <c r="H19" i="12"/>
  <c r="E19" i="12"/>
  <c r="AI19" i="12" s="1"/>
  <c r="Z18" i="12"/>
  <c r="P18" i="12"/>
  <c r="AE18" i="12" s="1"/>
  <c r="AS18" i="12" s="1"/>
  <c r="H18" i="12"/>
  <c r="E18" i="12"/>
  <c r="AI18" i="12" s="1"/>
  <c r="Z17" i="12"/>
  <c r="P17" i="12"/>
  <c r="AE17" i="12" s="1"/>
  <c r="AS17" i="12" s="1"/>
  <c r="H17" i="12"/>
  <c r="E17" i="12"/>
  <c r="AI17" i="12" s="1"/>
  <c r="Z16" i="12"/>
  <c r="P16" i="12"/>
  <c r="AE16" i="12" s="1"/>
  <c r="AS16" i="12" s="1"/>
  <c r="H16" i="12"/>
  <c r="E16" i="12"/>
  <c r="AI16" i="12" s="1"/>
  <c r="Z15" i="12"/>
  <c r="P15" i="12"/>
  <c r="AE15" i="12" s="1"/>
  <c r="AS15" i="12" s="1"/>
  <c r="E15" i="12"/>
  <c r="Z14" i="12"/>
  <c r="P14" i="12"/>
  <c r="AE14" i="12" s="1"/>
  <c r="AS14" i="12" s="1"/>
  <c r="E14" i="12"/>
  <c r="G14" i="12" s="1"/>
  <c r="J14" i="12" s="1"/>
  <c r="M14" i="12" s="1"/>
  <c r="Z13" i="12"/>
  <c r="P13" i="12"/>
  <c r="AE13" i="12" s="1"/>
  <c r="AS13" i="12" s="1"/>
  <c r="E13" i="12"/>
  <c r="AF12" i="12"/>
  <c r="AF13" i="12" s="1"/>
  <c r="AF14" i="12" s="1"/>
  <c r="AF15" i="12" s="1"/>
  <c r="AF16" i="12" s="1"/>
  <c r="Z12" i="12"/>
  <c r="T12" i="12"/>
  <c r="P12" i="12"/>
  <c r="AE12" i="12" s="1"/>
  <c r="AS12" i="12" s="1"/>
  <c r="H12" i="12"/>
  <c r="E12" i="12"/>
  <c r="AI12" i="12" s="1"/>
  <c r="AF11" i="12"/>
  <c r="Z11" i="12"/>
  <c r="T11" i="12"/>
  <c r="P11" i="12"/>
  <c r="AE11" i="12" s="1"/>
  <c r="AS11" i="12" s="1"/>
  <c r="H11" i="12"/>
  <c r="E11" i="12"/>
  <c r="Z10" i="12"/>
  <c r="P10" i="12"/>
  <c r="AE10" i="12" s="1"/>
  <c r="AS10" i="12" s="1"/>
  <c r="E10" i="12"/>
  <c r="D8" i="12"/>
  <c r="E8" i="12" s="1"/>
  <c r="F8" i="12" s="1"/>
  <c r="G8" i="12" s="1"/>
  <c r="H8" i="12" s="1"/>
  <c r="I8" i="12" s="1"/>
  <c r="J8" i="12" s="1"/>
  <c r="K8" i="12" s="1"/>
  <c r="L8" i="12" s="1"/>
  <c r="M8" i="12" s="1"/>
  <c r="Q8" i="12" s="1"/>
  <c r="R8" i="12" s="1"/>
  <c r="S8" i="12" s="1"/>
  <c r="T8" i="12" s="1"/>
  <c r="U8" i="12" s="1"/>
  <c r="V8" i="12" s="1"/>
  <c r="W8" i="12" s="1"/>
  <c r="X8" i="12" s="1"/>
  <c r="Y8" i="12" s="1"/>
  <c r="Z8" i="12" s="1"/>
  <c r="AA8" i="12" s="1"/>
  <c r="AB8" i="12" s="1"/>
  <c r="AF8" i="12" s="1"/>
  <c r="AG8" i="12" s="1"/>
  <c r="AH8" i="12" s="1"/>
  <c r="AI8" i="12" s="1"/>
  <c r="AJ8" i="12" s="1"/>
  <c r="AK8" i="12" s="1"/>
  <c r="AL8" i="12" s="1"/>
  <c r="AM8" i="12" s="1"/>
  <c r="AN8" i="12" s="1"/>
  <c r="AO8" i="12" s="1"/>
  <c r="AP8" i="12" s="1"/>
  <c r="AT8" i="12" s="1"/>
  <c r="AU8" i="12" s="1"/>
  <c r="AV8" i="12" s="1"/>
  <c r="AE4" i="12"/>
  <c r="AS4" i="12" s="1"/>
  <c r="B4" i="12"/>
  <c r="AE3" i="12"/>
  <c r="AS3" i="12" s="1"/>
  <c r="B3" i="12"/>
  <c r="AC1" i="12"/>
  <c r="AQ1" i="12" s="1"/>
  <c r="BB1" i="12" s="1"/>
  <c r="G23" i="12" l="1"/>
  <c r="J23" i="12" s="1"/>
  <c r="M23" i="12" s="1"/>
  <c r="R23" i="12" s="1"/>
  <c r="W23" i="12" s="1"/>
  <c r="G24" i="12"/>
  <c r="J24" i="12" s="1"/>
  <c r="M24" i="12" s="1"/>
  <c r="R24" i="12" s="1"/>
  <c r="AI14" i="12"/>
  <c r="G17" i="12"/>
  <c r="J17" i="12" s="1"/>
  <c r="M17" i="12" s="1"/>
  <c r="R17" i="12" s="1"/>
  <c r="W17" i="12" s="1"/>
  <c r="G19" i="12"/>
  <c r="J19" i="12" s="1"/>
  <c r="M19" i="12" s="1"/>
  <c r="R19" i="12" s="1"/>
  <c r="W19" i="12" s="1"/>
  <c r="G20" i="12"/>
  <c r="J20" i="12" s="1"/>
  <c r="M20" i="12" s="1"/>
  <c r="R20" i="12" s="1"/>
  <c r="W20" i="12" s="1"/>
  <c r="G21" i="12"/>
  <c r="J21" i="12" s="1"/>
  <c r="M21" i="12" s="1"/>
  <c r="R21" i="12" s="1"/>
  <c r="W21" i="12" s="1"/>
  <c r="G22" i="12"/>
  <c r="J22" i="12" s="1"/>
  <c r="M22" i="12" s="1"/>
  <c r="R22" i="12" s="1"/>
  <c r="W22" i="12" s="1"/>
  <c r="G16" i="12"/>
  <c r="J16" i="12" s="1"/>
  <c r="M16" i="12" s="1"/>
  <c r="R16" i="12" s="1"/>
  <c r="W16" i="12" s="1"/>
  <c r="G18" i="12"/>
  <c r="J18" i="12" s="1"/>
  <c r="M18" i="12" s="1"/>
  <c r="R18" i="12" s="1"/>
  <c r="T14" i="12"/>
  <c r="R14" i="12"/>
  <c r="W18" i="12"/>
  <c r="AF17" i="12"/>
  <c r="AG16" i="12"/>
  <c r="G11" i="12"/>
  <c r="J11" i="12" s="1"/>
  <c r="M11" i="12" s="1"/>
  <c r="R11" i="12" s="1"/>
  <c r="AG11" i="12"/>
  <c r="AG14" i="12"/>
  <c r="G26" i="12"/>
  <c r="G30" i="12"/>
  <c r="J30" i="12" s="1"/>
  <c r="M30" i="12" s="1"/>
  <c r="R30" i="12" s="1"/>
  <c r="H31" i="12"/>
  <c r="J26" i="12"/>
  <c r="M26" i="12" s="1"/>
  <c r="R26" i="12" s="1"/>
  <c r="G29" i="12"/>
  <c r="J29" i="12" s="1"/>
  <c r="M29" i="12" s="1"/>
  <c r="R29" i="12" s="1"/>
  <c r="E31" i="12"/>
  <c r="I31" i="12" s="1"/>
  <c r="AI11" i="12"/>
  <c r="G13" i="12"/>
  <c r="J13" i="12" s="1"/>
  <c r="M13" i="12" s="1"/>
  <c r="AI13" i="12"/>
  <c r="AG13" i="12"/>
  <c r="AI15" i="12"/>
  <c r="G15" i="12"/>
  <c r="J15" i="12" s="1"/>
  <c r="M15" i="12" s="1"/>
  <c r="AG15" i="12"/>
  <c r="R25" i="12"/>
  <c r="U25" i="12" s="1"/>
  <c r="AI26" i="12"/>
  <c r="G28" i="12"/>
  <c r="J28" i="12" s="1"/>
  <c r="M28" i="12" s="1"/>
  <c r="R28" i="12" s="1"/>
  <c r="AI30" i="12"/>
  <c r="T18" i="12"/>
  <c r="U18" i="12" s="1"/>
  <c r="AA18" i="12" s="1"/>
  <c r="AB18" i="12" s="1"/>
  <c r="AG10" i="12"/>
  <c r="G10" i="12"/>
  <c r="AI10" i="12"/>
  <c r="AG12" i="12"/>
  <c r="G12" i="12"/>
  <c r="J12" i="12" s="1"/>
  <c r="M12" i="12" s="1"/>
  <c r="R12" i="12" s="1"/>
  <c r="T17" i="12"/>
  <c r="U17" i="12" s="1"/>
  <c r="AA17" i="12" s="1"/>
  <c r="AB17" i="12" s="1"/>
  <c r="U19" i="12"/>
  <c r="AA19" i="12" s="1"/>
  <c r="AB19" i="12" s="1"/>
  <c r="U22" i="12"/>
  <c r="AA22" i="12" s="1"/>
  <c r="AB22" i="12" s="1"/>
  <c r="G27" i="12"/>
  <c r="J27" i="12" s="1"/>
  <c r="M27" i="12" s="1"/>
  <c r="R27" i="12" s="1"/>
  <c r="AI29" i="12"/>
  <c r="Z31" i="12"/>
  <c r="Y31" i="12" s="1"/>
  <c r="U23" i="12" l="1"/>
  <c r="AA23" i="12" s="1"/>
  <c r="AB23" i="12" s="1"/>
  <c r="T16" i="12"/>
  <c r="U16" i="12" s="1"/>
  <c r="AA16" i="12" s="1"/>
  <c r="AB16" i="12" s="1"/>
  <c r="AJ16" i="12" s="1"/>
  <c r="U14" i="12"/>
  <c r="W24" i="12"/>
  <c r="U24" i="12"/>
  <c r="AA24" i="12" s="1"/>
  <c r="AB24" i="12" s="1"/>
  <c r="U21" i="12"/>
  <c r="AA21" i="12" s="1"/>
  <c r="AB21" i="12" s="1"/>
  <c r="U20" i="12"/>
  <c r="AA20" i="12" s="1"/>
  <c r="AB20" i="12" s="1"/>
  <c r="W28" i="12"/>
  <c r="U28" i="12"/>
  <c r="AA28" i="12" s="1"/>
  <c r="AB28" i="12" s="1"/>
  <c r="W29" i="12"/>
  <c r="U29" i="12"/>
  <c r="W27" i="12"/>
  <c r="U27" i="12"/>
  <c r="W12" i="12"/>
  <c r="U12" i="12"/>
  <c r="W30" i="12"/>
  <c r="U30" i="12"/>
  <c r="AF18" i="12"/>
  <c r="AG17" i="12"/>
  <c r="AJ17" i="12" s="1"/>
  <c r="G31" i="12"/>
  <c r="J10" i="12"/>
  <c r="R15" i="12"/>
  <c r="T15" i="12"/>
  <c r="W14" i="12"/>
  <c r="AI31" i="12"/>
  <c r="AH31" i="12" s="1"/>
  <c r="W11" i="12"/>
  <c r="U11" i="12"/>
  <c r="W25" i="12"/>
  <c r="AA25" i="12" s="1"/>
  <c r="AB25" i="12" s="1"/>
  <c r="R13" i="12"/>
  <c r="T13" i="12"/>
  <c r="W26" i="12"/>
  <c r="U26" i="12"/>
  <c r="AA14" i="12" l="1"/>
  <c r="AB14" i="12" s="1"/>
  <c r="AJ14" i="12" s="1"/>
  <c r="U13" i="12"/>
  <c r="W13" i="12"/>
  <c r="AA13" i="12" s="1"/>
  <c r="AB13" i="12" s="1"/>
  <c r="AJ13" i="12" s="1"/>
  <c r="J31" i="12"/>
  <c r="M10" i="12"/>
  <c r="AF19" i="12"/>
  <c r="AG18" i="12"/>
  <c r="AA26" i="12"/>
  <c r="AB26" i="12" s="1"/>
  <c r="AA11" i="12"/>
  <c r="AB11" i="12" s="1"/>
  <c r="AJ11" i="12" s="1"/>
  <c r="AA12" i="12"/>
  <c r="AB12" i="12" s="1"/>
  <c r="AJ12" i="12" s="1"/>
  <c r="AA27" i="12"/>
  <c r="AB27" i="12" s="1"/>
  <c r="U15" i="12"/>
  <c r="AA29" i="12"/>
  <c r="AB29" i="12" s="1"/>
  <c r="W15" i="12"/>
  <c r="AA30" i="12"/>
  <c r="AB30" i="12" s="1"/>
  <c r="AJ18" i="12" l="1"/>
  <c r="AA15" i="12"/>
  <c r="AB15" i="12" s="1"/>
  <c r="AJ15" i="12" s="1"/>
  <c r="AF20" i="12"/>
  <c r="AG19" i="12"/>
  <c r="AJ19" i="12" s="1"/>
  <c r="R10" i="12"/>
  <c r="M31" i="12"/>
  <c r="T10" i="12"/>
  <c r="U10" i="12" l="1"/>
  <c r="T31" i="12"/>
  <c r="S31" i="12" s="1"/>
  <c r="R31" i="12"/>
  <c r="Q31" i="12" s="1"/>
  <c r="W10" i="12"/>
  <c r="W31" i="12" s="1"/>
  <c r="AF21" i="12"/>
  <c r="AG20" i="12"/>
  <c r="AJ20" i="12" s="1"/>
  <c r="V31" i="12" l="1"/>
  <c r="AF22" i="12"/>
  <c r="AG21" i="12"/>
  <c r="U31" i="12"/>
  <c r="AA10" i="12"/>
  <c r="AA31" i="12" l="1"/>
  <c r="AB10" i="12"/>
  <c r="AJ21" i="12"/>
  <c r="AF23" i="12"/>
  <c r="AG22" i="12"/>
  <c r="AJ22" i="12" s="1"/>
  <c r="AJ10" i="12" l="1"/>
  <c r="AB31" i="12"/>
  <c r="AF24" i="12"/>
  <c r="AG23" i="12"/>
  <c r="AJ23" i="12" s="1"/>
  <c r="AF26" i="12" l="1"/>
  <c r="AG26" i="12" s="1"/>
  <c r="AJ26" i="12" s="1"/>
  <c r="AF25" i="12"/>
  <c r="AG24" i="12"/>
  <c r="AJ24" i="12" s="1"/>
  <c r="AF27" i="12" l="1"/>
  <c r="AG25" i="12"/>
  <c r="AJ25" i="12" s="1"/>
  <c r="AF28" i="12" l="1"/>
  <c r="AF29" i="12"/>
  <c r="AG29" i="12" s="1"/>
  <c r="AJ29" i="12" s="1"/>
  <c r="AG27" i="12"/>
  <c r="AJ27" i="12" s="1"/>
  <c r="AF30" i="12" l="1"/>
  <c r="AG30" i="12" s="1"/>
  <c r="AG28" i="12"/>
  <c r="AJ28" i="12" s="1"/>
  <c r="AJ30" i="12" l="1"/>
  <c r="AJ31" i="12" s="1"/>
  <c r="AV31" i="12" s="1"/>
  <c r="AG31" i="12"/>
  <c r="AF31" i="12" s="1"/>
  <c r="AL31" i="12" l="1"/>
  <c r="AP31" i="12" s="1"/>
  <c r="AM31" i="12" l="1"/>
  <c r="AO31" i="12" s="1"/>
  <c r="E73" i="10" l="1"/>
  <c r="E72" i="10"/>
  <c r="E71" i="10"/>
  <c r="E50" i="10"/>
  <c r="E49" i="10"/>
  <c r="E38" i="10"/>
  <c r="E37" i="10"/>
  <c r="E36" i="10"/>
  <c r="B20" i="10"/>
  <c r="B21" i="10" s="1"/>
  <c r="G18" i="10"/>
  <c r="F18" i="10"/>
  <c r="E18" i="10"/>
  <c r="G11" i="10"/>
  <c r="G22" i="10" s="1"/>
  <c r="E61" i="10" s="1"/>
  <c r="F11" i="10"/>
  <c r="F20" i="10" s="1"/>
  <c r="E47" i="10" s="1"/>
  <c r="E19" i="10"/>
  <c r="E34" i="10" s="1"/>
  <c r="F5" i="10"/>
  <c r="G5" i="10" l="1"/>
  <c r="G13" i="10" s="1"/>
  <c r="C66" i="10" s="1"/>
  <c r="F13" i="10"/>
  <c r="C54" i="10" s="1"/>
  <c r="G23" i="10"/>
  <c r="E62" i="10" s="1"/>
  <c r="E20" i="10"/>
  <c r="E35" i="10" s="1"/>
  <c r="F21" i="10"/>
  <c r="E48" i="10" s="1"/>
  <c r="G21" i="10"/>
  <c r="E60" i="10" s="1"/>
  <c r="E12" i="10"/>
  <c r="B22" i="10"/>
  <c r="F19" i="10"/>
  <c r="E74" i="10"/>
  <c r="C18" i="9" s="1"/>
  <c r="C25" i="9" s="1"/>
  <c r="G19" i="10"/>
  <c r="G20" i="10"/>
  <c r="E59" i="10" s="1"/>
  <c r="D32" i="10" l="1"/>
  <c r="I35" i="10" s="1"/>
  <c r="K35" i="10" s="1"/>
  <c r="J35" i="10"/>
  <c r="L35" i="10" s="1"/>
  <c r="J36" i="10"/>
  <c r="L36" i="10" s="1"/>
  <c r="J34" i="10"/>
  <c r="L34" i="10" s="1"/>
  <c r="I36" i="10"/>
  <c r="K36" i="10" s="1"/>
  <c r="I34" i="10"/>
  <c r="K34" i="10" s="1"/>
  <c r="J37" i="10"/>
  <c r="L37" i="10" s="1"/>
  <c r="B23" i="10"/>
  <c r="G12" i="10"/>
  <c r="E58" i="10"/>
  <c r="E46" i="10"/>
  <c r="F12" i="10"/>
  <c r="F35" i="10"/>
  <c r="G35" i="10" s="1"/>
  <c r="F36" i="10"/>
  <c r="G36" i="10" s="1"/>
  <c r="F34" i="10"/>
  <c r="G34" i="10" s="1"/>
  <c r="F37" i="10"/>
  <c r="G37" i="10" s="1"/>
  <c r="D56" i="10" l="1"/>
  <c r="D44" i="10"/>
  <c r="J46" i="10" s="1"/>
  <c r="L46" i="10" s="1"/>
  <c r="J61" i="10"/>
  <c r="L61" i="10" s="1"/>
  <c r="I37" i="10"/>
  <c r="K37" i="10" s="1"/>
  <c r="I61" i="10"/>
  <c r="K61" i="10" s="1"/>
  <c r="I59" i="10"/>
  <c r="K59" i="10" s="1"/>
  <c r="I60" i="10"/>
  <c r="K60" i="10" s="1"/>
  <c r="I58" i="10"/>
  <c r="K58" i="10" s="1"/>
  <c r="J58" i="10"/>
  <c r="L58" i="10" s="1"/>
  <c r="J59" i="10"/>
  <c r="L59" i="10" s="1"/>
  <c r="J60" i="10"/>
  <c r="L60" i="10" s="1"/>
  <c r="F59" i="10"/>
  <c r="G59" i="10" s="1"/>
  <c r="F60" i="10"/>
  <c r="G60" i="10" s="1"/>
  <c r="F61" i="10"/>
  <c r="G61" i="10" s="1"/>
  <c r="F58" i="10"/>
  <c r="G58" i="10" s="1"/>
  <c r="I62" i="10"/>
  <c r="J47" i="10" l="1"/>
  <c r="L47" i="10" s="1"/>
  <c r="J48" i="10"/>
  <c r="L48" i="10" s="1"/>
  <c r="F47" i="10"/>
  <c r="G47" i="10" s="1"/>
  <c r="F49" i="10"/>
  <c r="G49" i="10" s="1"/>
  <c r="I46" i="10"/>
  <c r="K46" i="10" s="1"/>
  <c r="J49" i="10"/>
  <c r="L49" i="10" s="1"/>
  <c r="F46" i="10"/>
  <c r="G46" i="10" s="1"/>
  <c r="I47" i="10"/>
  <c r="K47" i="10" s="1"/>
  <c r="I48" i="10"/>
  <c r="K48" i="10" s="1"/>
  <c r="F48" i="10"/>
  <c r="G48" i="10" s="1"/>
  <c r="F50" i="10"/>
  <c r="G50" i="10" s="1"/>
  <c r="I49" i="10"/>
  <c r="K49" i="10" s="1"/>
  <c r="J38" i="10"/>
  <c r="L38" i="10" s="1"/>
  <c r="L39" i="10" s="1"/>
  <c r="I38" i="10"/>
  <c r="K38" i="10" s="1"/>
  <c r="J62" i="10"/>
  <c r="L62" i="10" s="1"/>
  <c r="L63" i="10" s="1"/>
  <c r="F62" i="10"/>
  <c r="G62" i="10" s="1"/>
  <c r="I50" i="10"/>
  <c r="K50" i="10" s="1"/>
  <c r="J50" i="10"/>
  <c r="L50" i="10" s="1"/>
  <c r="F38" i="10"/>
  <c r="G38" i="10" s="1"/>
  <c r="K62" i="10"/>
  <c r="K63" i="10" s="1"/>
  <c r="G51" i="10" l="1"/>
  <c r="K51" i="10"/>
  <c r="D52" i="10"/>
  <c r="G39" i="10"/>
  <c r="D40" i="10" s="1"/>
  <c r="G63" i="10"/>
  <c r="D64" i="10" s="1"/>
  <c r="C64" i="10" s="1"/>
  <c r="L51" i="10"/>
  <c r="K39" i="10"/>
  <c r="L40" i="10" l="1"/>
  <c r="D53" i="10"/>
  <c r="C53" i="10" s="1"/>
  <c r="F72" i="10" s="1"/>
  <c r="C52" i="10"/>
  <c r="D41" i="10"/>
  <c r="C41" i="10" s="1"/>
  <c r="F71" i="10" s="1"/>
  <c r="C40" i="10"/>
  <c r="L52" i="10"/>
  <c r="L53" i="10" s="1"/>
  <c r="G72" i="10" s="1"/>
  <c r="F74" i="10"/>
  <c r="L64" i="10"/>
  <c r="L65" i="10" s="1"/>
  <c r="G73" i="10" s="1"/>
  <c r="L41" i="10"/>
  <c r="G71" i="10" s="1"/>
  <c r="D65" i="10"/>
  <c r="C65" i="10" s="1"/>
  <c r="F73" i="10" s="1"/>
  <c r="G74" i="10" l="1"/>
  <c r="D18" i="9"/>
  <c r="F18" i="9" l="1"/>
  <c r="F25" i="9" s="1"/>
  <c r="E18" i="9"/>
  <c r="E25" i="9" s="1"/>
  <c r="F27" i="9"/>
  <c r="E27" i="9" l="1"/>
  <c r="C20" i="15"/>
  <c r="F62" i="15" l="1"/>
  <c r="G62" i="15" s="1"/>
  <c r="C24" i="15"/>
  <c r="C25" i="15" s="1"/>
  <c r="J62" i="15" s="1"/>
  <c r="G65" i="15" l="1"/>
  <c r="I62" i="15"/>
  <c r="I65" i="15" l="1"/>
  <c r="C28" i="9" s="1"/>
  <c r="J65" i="15" l="1"/>
  <c r="D28" i="9" s="1"/>
  <c r="E28" i="9" s="1"/>
  <c r="E30" i="9" s="1"/>
  <c r="E36" i="9" s="1"/>
  <c r="F38" i="9" s="1"/>
  <c r="C30" i="9"/>
  <c r="F28" i="9" l="1"/>
  <c r="F30" i="9" s="1"/>
  <c r="F37" i="9" s="1"/>
  <c r="K23" i="15"/>
  <c r="J23" i="15"/>
  <c r="K24" i="15" l="1"/>
  <c r="K62" i="15" s="1"/>
  <c r="K64" i="15"/>
  <c r="K65" i="15" l="1"/>
</calcChain>
</file>

<file path=xl/sharedStrings.xml><?xml version="1.0" encoding="utf-8"?>
<sst xmlns="http://schemas.openxmlformats.org/spreadsheetml/2006/main" count="573" uniqueCount="396">
  <si>
    <t>Description</t>
  </si>
  <si>
    <t>Maturity Date</t>
  </si>
  <si>
    <t>Modified Duration</t>
  </si>
  <si>
    <t>Effective Duration</t>
  </si>
  <si>
    <t>Total</t>
  </si>
  <si>
    <t>Year</t>
  </si>
  <si>
    <t>Year-end Information</t>
  </si>
  <si>
    <t>Unpaid</t>
  </si>
  <si>
    <t>Payment</t>
  </si>
  <si>
    <t>Age</t>
  </si>
  <si>
    <t>Accident Year</t>
  </si>
  <si>
    <t>Property</t>
  </si>
  <si>
    <t>Liability</t>
  </si>
  <si>
    <t>Paid in</t>
  </si>
  <si>
    <t>etc.</t>
  </si>
  <si>
    <t>Step 2:  Calculation of duration for claims liabilities</t>
  </si>
  <si>
    <t>Discounted Payment</t>
  </si>
  <si>
    <t>(1)</t>
  </si>
  <si>
    <t>(2)</t>
  </si>
  <si>
    <t>(3)</t>
  </si>
  <si>
    <t>(4)</t>
  </si>
  <si>
    <t>(5)</t>
  </si>
  <si>
    <t>(6)</t>
  </si>
  <si>
    <t>(9)</t>
  </si>
  <si>
    <t>(10)</t>
  </si>
  <si>
    <t>(11)</t>
  </si>
  <si>
    <t>(12)</t>
  </si>
  <si>
    <t>Step 1: Future payment for claims liabilities</t>
  </si>
  <si>
    <t>Step 1: Future payment for assets</t>
  </si>
  <si>
    <t>Duration</t>
  </si>
  <si>
    <t>Claims</t>
  </si>
  <si>
    <t>Modified</t>
  </si>
  <si>
    <t>Liabilities</t>
  </si>
  <si>
    <t>Par value</t>
  </si>
  <si>
    <t>Market value</t>
  </si>
  <si>
    <t>Step 2:  Calculation of duration for assets</t>
  </si>
  <si>
    <t>Market  Value</t>
  </si>
  <si>
    <t>Bond #1</t>
  </si>
  <si>
    <t xml:space="preserve"> Bond #2</t>
  </si>
  <si>
    <t>Bond #3</t>
  </si>
  <si>
    <t>Cash flows</t>
  </si>
  <si>
    <t>Cash Flows</t>
  </si>
  <si>
    <t>Discounted Cash Flows</t>
  </si>
  <si>
    <t>Effective</t>
  </si>
  <si>
    <t>PV of Unpaid</t>
  </si>
  <si>
    <t>PFAD</t>
  </si>
  <si>
    <t>APV of Unpaid</t>
  </si>
  <si>
    <t xml:space="preserve"> Interest rate shock factor </t>
  </si>
  <si>
    <t>(01)</t>
  </si>
  <si>
    <t>(02)</t>
  </si>
  <si>
    <t>(03)</t>
  </si>
  <si>
    <t>(04)</t>
  </si>
  <si>
    <t>Coupon # (k)</t>
  </si>
  <si>
    <t>Valuation Date</t>
  </si>
  <si>
    <t>Appendix</t>
  </si>
  <si>
    <t>Sheet</t>
  </si>
  <si>
    <t>30.66</t>
  </si>
  <si>
    <t>MCT (BAAT) MARKET RISK CAPITAL (MARGIN) REQUIREMENTS</t>
  </si>
  <si>
    <t>($'000)</t>
  </si>
  <si>
    <t>Capital (Margin) Required for Interest Rate Risk</t>
  </si>
  <si>
    <t>Modified or effective duration</t>
  </si>
  <si>
    <t>Dollar fair value change
(01)x(02)xΔy</t>
  </si>
  <si>
    <t>Dollar fair value change
(01)x(02)x(-Δy)</t>
  </si>
  <si>
    <t>Fair value</t>
  </si>
  <si>
    <t>(55)</t>
  </si>
  <si>
    <t>Interest rate sensitive assets:</t>
  </si>
  <si>
    <t xml:space="preserve">   Term deposits</t>
  </si>
  <si>
    <t>01</t>
  </si>
  <si>
    <t xml:space="preserve">   Bonds and debentures</t>
  </si>
  <si>
    <t>02</t>
  </si>
  <si>
    <t xml:space="preserve">   Commercial paper</t>
  </si>
  <si>
    <t>03</t>
  </si>
  <si>
    <t xml:space="preserve">   Loans</t>
  </si>
  <si>
    <t>04</t>
  </si>
  <si>
    <t xml:space="preserve">   Mortgages</t>
  </si>
  <si>
    <t>05</t>
  </si>
  <si>
    <t xml:space="preserve">   MBS and ABS</t>
  </si>
  <si>
    <t>06</t>
  </si>
  <si>
    <t xml:space="preserve">   Preferred shares</t>
  </si>
  <si>
    <t>07</t>
  </si>
  <si>
    <t xml:space="preserve">   Other (specify)</t>
  </si>
  <si>
    <t>08</t>
  </si>
  <si>
    <t>Total interest rate sensitive assets</t>
  </si>
  <si>
    <t>09</t>
  </si>
  <si>
    <t>Interest rate sensitive liabilities:</t>
  </si>
  <si>
    <t xml:space="preserve">   Net unpaid claims and adjustment expenses</t>
  </si>
  <si>
    <t>10</t>
  </si>
  <si>
    <t xml:space="preserve">   Net premium liabilities</t>
  </si>
  <si>
    <t>11</t>
  </si>
  <si>
    <t xml:space="preserve">   Other as approved by OSFI</t>
  </si>
  <si>
    <t>12</t>
  </si>
  <si>
    <t>Total interest rate sensitive liabilities</t>
  </si>
  <si>
    <t>19</t>
  </si>
  <si>
    <t>Notional value</t>
  </si>
  <si>
    <t>Dollar fair value Δy</t>
  </si>
  <si>
    <t>Dollar fair value -Δy</t>
  </si>
  <si>
    <t>Allowable interest rate derivatives:</t>
  </si>
  <si>
    <t>(05)</t>
  </si>
  <si>
    <t>(06)</t>
  </si>
  <si>
    <t>(07)</t>
  </si>
  <si>
    <t xml:space="preserve">   Long positions</t>
  </si>
  <si>
    <t>20</t>
  </si>
  <si>
    <t xml:space="preserve">   Short positions</t>
  </si>
  <si>
    <t>21</t>
  </si>
  <si>
    <t>Total allowable interest rate derivatives</t>
  </si>
  <si>
    <t>29</t>
  </si>
  <si>
    <t>Capital required for Δy shock increase</t>
  </si>
  <si>
    <t>30</t>
  </si>
  <si>
    <t>Capital required for Δy shock decrease</t>
  </si>
  <si>
    <t>31</t>
  </si>
  <si>
    <t>Total interest rate risk margin</t>
  </si>
  <si>
    <t>39</t>
  </si>
  <si>
    <t>Note: Δy = 1.25%</t>
  </si>
  <si>
    <r>
      <rPr>
        <sz val="11"/>
        <rFont val="Calibri"/>
        <family val="2"/>
      </rPr>
      <t>Coupon</t>
    </r>
    <r>
      <rPr>
        <sz val="11"/>
        <rFont val="Calibri"/>
        <family val="2"/>
        <scheme val="minor"/>
      </rPr>
      <t xml:space="preserve"> Rate</t>
    </r>
  </si>
  <si>
    <r>
      <t>payout for AY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2016 = 137 / (1-80%) * (95% - 80%)</t>
    </r>
  </si>
  <si>
    <r>
      <t>payout for AY 2015 @ 201</t>
    </r>
    <r>
      <rPr>
        <sz val="11"/>
        <rFont val="Calibri"/>
        <family val="2"/>
      </rPr>
      <t>7</t>
    </r>
    <r>
      <rPr>
        <sz val="11"/>
        <rFont val="Calibri"/>
        <family val="2"/>
        <scheme val="minor"/>
      </rPr>
      <t xml:space="preserve"> = 137 / (1-80%) * (100% - 95%)</t>
    </r>
  </si>
  <si>
    <r>
      <t>payout for AY 201</t>
    </r>
    <r>
      <rPr>
        <sz val="11"/>
        <rFont val="Calibri"/>
        <family val="2"/>
      </rPr>
      <t>4</t>
    </r>
    <r>
      <rPr>
        <sz val="11"/>
        <rFont val="Calibri"/>
        <family val="2"/>
        <scheme val="minor"/>
      </rPr>
      <t xml:space="preserve"> @ 2016 = 16 / (1-95%) * (100% - 95%)</t>
    </r>
  </si>
  <si>
    <r>
      <t>payout for AY 2015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258 / (1-35%) * (68% - 35%)</t>
    </r>
  </si>
  <si>
    <r>
      <t>payout for AY 201</t>
    </r>
    <r>
      <rPr>
        <sz val="11"/>
        <rFont val="Calibri"/>
        <family val="2"/>
      </rPr>
      <t>5</t>
    </r>
    <r>
      <rPr>
        <sz val="11"/>
        <rFont val="Calibri"/>
        <family val="2"/>
        <scheme val="minor"/>
      </rPr>
      <t xml:space="preserve"> @ 2017 = 258 / (1-35%) * (80% - 68%)</t>
    </r>
  </si>
  <si>
    <r>
      <t>payout for AY 2014 @ 201</t>
    </r>
    <r>
      <rPr>
        <sz val="11"/>
        <rFont val="Calibri"/>
        <family val="2"/>
      </rPr>
      <t>6</t>
    </r>
    <r>
      <rPr>
        <sz val="11"/>
        <rFont val="Calibri"/>
        <family val="2"/>
        <scheme val="minor"/>
      </rPr>
      <t xml:space="preserve"> = 186 / (1-68%) * (80% - 68%)</t>
    </r>
  </si>
  <si>
    <t>Appendix C</t>
  </si>
  <si>
    <t>ABC Insurance Company of Canada</t>
  </si>
  <si>
    <t>Sheet 1</t>
  </si>
  <si>
    <t>Sheet 2</t>
  </si>
  <si>
    <t>Sheet 3</t>
  </si>
  <si>
    <t>Premium Liabilities Analysis</t>
  </si>
  <si>
    <t>Net Basis</t>
  </si>
  <si>
    <t>As of December 31, XXXX</t>
  </si>
  <si>
    <t>(000s)</t>
  </si>
  <si>
    <t>Class of Insurance</t>
  </si>
  <si>
    <t>Direct
UPR</t>
  </si>
  <si>
    <t>Assumed
UPR</t>
  </si>
  <si>
    <t>Gross
UPR</t>
  </si>
  <si>
    <t>Ceded
UPR</t>
  </si>
  <si>
    <t>Net
UPR</t>
  </si>
  <si>
    <t>Expected Reinsur. Premium</t>
  </si>
  <si>
    <t>Selected Undisc. Loss Ratio (% Prem)</t>
  </si>
  <si>
    <t>Losses + ALAE</t>
  </si>
  <si>
    <t>Selected ULAE  Ratio (% Loss + ALAE)</t>
  </si>
  <si>
    <t xml:space="preserve">ULAE </t>
  </si>
  <si>
    <t>Undisc. Losses + LAE</t>
  </si>
  <si>
    <t>Discount Factor</t>
  </si>
  <si>
    <t>Discounted Losses + LAE</t>
  </si>
  <si>
    <t>Discount Factor (with MfAD)</t>
  </si>
  <si>
    <t>Discounted Losses + LAE (with Int. PfAD)</t>
  </si>
  <si>
    <t>Interest Rate PfAD</t>
  </si>
  <si>
    <t>Claims Dev't. MfAD</t>
  </si>
  <si>
    <t>Claims Dev't. PfAD</t>
  </si>
  <si>
    <t>Ceded Discounted Losses +ALAE</t>
  </si>
  <si>
    <t>Reinsur. MfAD</t>
  </si>
  <si>
    <t>Reinsur. PfAD</t>
  </si>
  <si>
    <t>Total PfAD</t>
  </si>
  <si>
    <t>Discounted Losses with PfADs</t>
  </si>
  <si>
    <t>Maint. Expense Ratio (% Gross Prem.)</t>
  </si>
  <si>
    <t>Maint. Expenses</t>
  </si>
  <si>
    <t>Contingent Comm. Rate (% Gross Prem.)</t>
  </si>
  <si>
    <t>Contingent Comm.</t>
  </si>
  <si>
    <t>Premium Liabilities</t>
  </si>
  <si>
    <t>Unearned (Ceded) Comm.</t>
  </si>
  <si>
    <t>Equity in UPR</t>
  </si>
  <si>
    <t>Max. Allowable DPAE</t>
  </si>
  <si>
    <t>Initial DPAE</t>
  </si>
  <si>
    <t>Booked DPAE</t>
  </si>
  <si>
    <t>Premium Deficiency</t>
  </si>
  <si>
    <t>Personal Property</t>
  </si>
  <si>
    <t>--</t>
  </si>
  <si>
    <t>Commercial Property</t>
  </si>
  <si>
    <t>Aircraft</t>
  </si>
  <si>
    <t>Auto - Liability - Regular</t>
  </si>
  <si>
    <t>Auto - PA - Regular</t>
  </si>
  <si>
    <t>Auto - Other - Regular</t>
  </si>
  <si>
    <t>Auto - Liability - Facility</t>
  </si>
  <si>
    <t>Auto - PA - Facility</t>
  </si>
  <si>
    <t>Auto - Other - Facility</t>
  </si>
  <si>
    <t>Boiler &amp; Machinery</t>
  </si>
  <si>
    <t>Credit</t>
  </si>
  <si>
    <t>Credit Protection</t>
  </si>
  <si>
    <t>Fidelity</t>
  </si>
  <si>
    <t>Hail</t>
  </si>
  <si>
    <t>Legal Expense</t>
  </si>
  <si>
    <t>Liability - Total</t>
  </si>
  <si>
    <t>Other Approved Products</t>
  </si>
  <si>
    <t>Surety - Total</t>
  </si>
  <si>
    <t>Title</t>
  </si>
  <si>
    <t>Marine</t>
  </si>
  <si>
    <t>Accident &amp; Sickness</t>
  </si>
  <si>
    <r>
      <t>(9)</t>
    </r>
    <r>
      <rPr>
        <sz val="11"/>
        <color theme="1"/>
        <rFont val="Calibri"/>
        <family val="2"/>
        <scheme val="minor"/>
      </rPr>
      <t xml:space="preserve"> n/a</t>
    </r>
  </si>
  <si>
    <t>(20) Reinsurance MfAD used for the valuation of claims liabilities</t>
  </si>
  <si>
    <t>(25) = (3) x (24)</t>
  </si>
  <si>
    <t>(32) From company accounting department</t>
  </si>
  <si>
    <r>
      <t>(3)</t>
    </r>
    <r>
      <rPr>
        <sz val="11"/>
        <color theme="1"/>
        <rFont val="Calibri"/>
        <family val="2"/>
        <scheme val="minor"/>
      </rPr>
      <t xml:space="preserve"> = (1) + (2)</t>
    </r>
  </si>
  <si>
    <r>
      <t>(11)</t>
    </r>
    <r>
      <rPr>
        <sz val="11"/>
        <color theme="1"/>
        <rFont val="Calibri"/>
        <family val="2"/>
        <scheme val="minor"/>
      </rPr>
      <t xml:space="preserve"> = (8) + (10)</t>
    </r>
  </si>
  <si>
    <t>(21) = (19) x (20)</t>
  </si>
  <si>
    <t>(26) Based on company budget and projected loss ratios</t>
  </si>
  <si>
    <r>
      <rPr>
        <sz val="11"/>
        <color theme="1"/>
        <rFont val="Calibri"/>
        <family val="2"/>
      </rPr>
      <t>(4)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</si>
  <si>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t>(27) = (3) x (26)</t>
  </si>
  <si>
    <r>
      <t>(5)</t>
    </r>
    <r>
      <rPr>
        <sz val="11"/>
        <color theme="1"/>
        <rFont val="Calibri"/>
        <family val="2"/>
        <scheme val="minor"/>
      </rPr>
      <t xml:space="preserve"> = (3) - (4)</t>
    </r>
  </si>
  <si>
    <r>
      <t>(28)</t>
    </r>
    <r>
      <rPr>
        <sz val="11"/>
        <color theme="1"/>
        <rFont val="Calibri"/>
        <family val="2"/>
        <scheme val="minor"/>
      </rPr>
      <t xml:space="preserve"> = (6) + (23) + (25) + (27) </t>
    </r>
  </si>
  <si>
    <r>
      <t xml:space="preserve">(6) </t>
    </r>
    <r>
      <rPr>
        <sz val="11"/>
        <color theme="1"/>
        <rFont val="Calibri"/>
        <family val="2"/>
        <scheme val="minor"/>
      </rPr>
      <t xml:space="preserve">From company </t>
    </r>
  </si>
  <si>
    <r>
      <t>(17)</t>
    </r>
    <r>
      <rPr>
        <sz val="11"/>
        <color theme="1"/>
        <rFont val="Calibri"/>
        <family val="2"/>
        <scheme val="minor"/>
      </rPr>
      <t xml:space="preserve"> Claims development MfAD used for the valuation of claims liabilities</t>
    </r>
  </si>
  <si>
    <r>
      <rPr>
        <sz val="11"/>
        <color theme="1"/>
        <rFont val="Calibri"/>
        <family val="2"/>
      </rPr>
      <t>(29)</t>
    </r>
    <r>
      <rPr>
        <sz val="11"/>
        <color theme="1"/>
        <rFont val="Calibri"/>
        <family val="2"/>
        <scheme val="minor"/>
      </rPr>
      <t xml:space="preserve"> From company accounting department or annual return</t>
    </r>
  </si>
  <si>
    <t>(30) = (5) - (28) + (29)</t>
  </si>
  <si>
    <r>
      <t>(8)</t>
    </r>
    <r>
      <rPr>
        <sz val="11"/>
        <color theme="1"/>
        <rFont val="Calibri"/>
        <family val="2"/>
        <scheme val="minor"/>
      </rPr>
      <t xml:space="preserve"> = [ (5) - (6) ]x (7)</t>
    </r>
  </si>
  <si>
    <t xml:space="preserve"> </t>
  </si>
  <si>
    <t>Sheet 4</t>
  </si>
  <si>
    <r>
      <t xml:space="preserve">(33) = min [ (31) , (32) ] </t>
    </r>
    <r>
      <rPr>
        <sz val="11"/>
        <color theme="1"/>
        <rFont val="Calibri"/>
        <family val="2"/>
      </rPr>
      <t xml:space="preserve"> [input for P&amp;C return 20.10, row(43)]</t>
    </r>
  </si>
  <si>
    <r>
      <t xml:space="preserve">(34) =  - min [ (30) , 0 ] </t>
    </r>
    <r>
      <rPr>
        <sz val="11"/>
        <color theme="1"/>
        <rFont val="Calibri"/>
        <family val="2"/>
      </rPr>
      <t>[input for P&amp;C return 20.20, row (15)]</t>
    </r>
  </si>
  <si>
    <r>
      <t>(22) = (16) + (18) + (21)  [</t>
    </r>
    <r>
      <rPr>
        <sz val="11"/>
        <color theme="1"/>
        <rFont val="Calibri"/>
        <family val="2"/>
      </rPr>
      <t>input for P&amp;C annual return Page 30.64, Col (14) ]</t>
    </r>
  </si>
  <si>
    <t>(24) From Prem Liab Ed Note, appendix B, sheet 6, row (10)</t>
  </si>
  <si>
    <t>(1) From Prem Liab Ed Note, appendix B, sheet 1, column (1)</t>
  </si>
  <si>
    <t>(2) From Prem Liab Ed Note, appendix B, sheet 1, column (2)</t>
  </si>
  <si>
    <t>(10) Prem Liab Ed Note, appendix B, sheet 1, column (10)</t>
  </si>
  <si>
    <r>
      <t>(7)</t>
    </r>
    <r>
      <rPr>
        <sz val="11"/>
        <color theme="1"/>
        <rFont val="Calibri"/>
        <family val="2"/>
        <scheme val="minor"/>
      </rPr>
      <t xml:space="preserve"> Similar calculation as gross analysis (see Prem Liab Ed Note)</t>
    </r>
  </si>
  <si>
    <r>
      <t>(12)</t>
    </r>
    <r>
      <rPr>
        <sz val="11"/>
        <color theme="1"/>
        <rFont val="Calibri"/>
        <family val="2"/>
        <scheme val="minor"/>
      </rPr>
      <t xml:space="preserve"> Similar calculation as gross analysis (see Prem Liab Ed Note)</t>
    </r>
  </si>
  <si>
    <r>
      <t>(14)</t>
    </r>
    <r>
      <rPr>
        <sz val="11"/>
        <color theme="1"/>
        <rFont val="Calibri"/>
        <family val="2"/>
        <scheme val="minor"/>
      </rPr>
      <t xml:space="preserve"> Similar calculation as gross analysis (see Prem Liab Ed Note)</t>
    </r>
  </si>
  <si>
    <t>Premium Liabilities Effective Duration</t>
  </si>
  <si>
    <t>ABC INSURANCE COMPANY</t>
  </si>
  <si>
    <t>31 DECEMBER 2015</t>
  </si>
  <si>
    <t>Cash Flow (in $000's) for Determination of Discount Rate</t>
  </si>
  <si>
    <t>Reinvestment Rate</t>
  </si>
  <si>
    <t xml:space="preserve">Internal Rate of Return (IRR) on Cash Flows: </t>
  </si>
  <si>
    <t>IRR per Col (4)</t>
  </si>
  <si>
    <t>Estimated investment expense ratio</t>
  </si>
  <si>
    <t>Indicated discount rate net of expenses</t>
  </si>
  <si>
    <t>Cash In-flow from Assets</t>
  </si>
  <si>
    <t>Cash Outflow</t>
  </si>
  <si>
    <t>Net Inflow (Excess)</t>
  </si>
  <si>
    <t>Reinvested Funds</t>
  </si>
  <si>
    <t>(7)</t>
  </si>
  <si>
    <t>(8)</t>
  </si>
  <si>
    <t>(13)</t>
  </si>
  <si>
    <t>(14)</t>
  </si>
  <si>
    <t>(15)</t>
  </si>
  <si>
    <t>Cash from</t>
  </si>
  <si>
    <t>(To)/ From</t>
  </si>
  <si>
    <t>Payment of Net</t>
  </si>
  <si>
    <t>Cash</t>
  </si>
  <si>
    <t>Net inflow</t>
  </si>
  <si>
    <t>Cumulative</t>
  </si>
  <si>
    <t>Opening</t>
  </si>
  <si>
    <t>Interest</t>
  </si>
  <si>
    <t>Deposit /</t>
  </si>
  <si>
    <t>Closing</t>
  </si>
  <si>
    <t>Investment</t>
  </si>
  <si>
    <t>Reinvestment</t>
  </si>
  <si>
    <t>Inflow</t>
  </si>
  <si>
    <t>Policy Liabilities</t>
  </si>
  <si>
    <t>Withdrawal</t>
  </si>
  <si>
    <t>Outflow</t>
  </si>
  <si>
    <t>No Reinv/WD</t>
  </si>
  <si>
    <t>Excess</t>
  </si>
  <si>
    <t>With Reinv/WD</t>
  </si>
  <si>
    <t>Balance</t>
  </si>
  <si>
    <t>Earned on Reinv.</t>
  </si>
  <si>
    <t>(Withdrawal)</t>
  </si>
  <si>
    <t xml:space="preserve"> Balance</t>
  </si>
  <si>
    <t>See below</t>
  </si>
  <si>
    <t>= (2) + (3)</t>
  </si>
  <si>
    <t>= (4) - (5)</t>
  </si>
  <si>
    <t>= (5) + (6)</t>
  </si>
  <si>
    <t>= (2) - (5)</t>
  </si>
  <si>
    <t>Based on (8)</t>
  </si>
  <si>
    <t>= (4) - (7)</t>
  </si>
  <si>
    <t>Based on (10)</t>
  </si>
  <si>
    <t>= (15) prior year</t>
  </si>
  <si>
    <t>=(12) * Reinv. Rate</t>
  </si>
  <si>
    <t xml:space="preserve">= -(3) </t>
  </si>
  <si>
    <t xml:space="preserve"> =(12) + (13)+ (14) </t>
  </si>
  <si>
    <t>From Sheet 1</t>
  </si>
  <si>
    <t>Total ex 2015</t>
  </si>
  <si>
    <t>(31) = max [ (30) , 0 ]</t>
  </si>
  <si>
    <t>(13) = (11) x (12)</t>
  </si>
  <si>
    <t>(15) = (11) x (14)</t>
  </si>
  <si>
    <t>(16) = (15)  -  (13)</t>
  </si>
  <si>
    <t>(23) = (13) + (22)</t>
  </si>
  <si>
    <t>(18) = (13) x (17)</t>
  </si>
  <si>
    <t>Disc Factor</t>
  </si>
  <si>
    <t>Payment Lag (EOP)</t>
  </si>
  <si>
    <t>Claim Liabilities</t>
  </si>
  <si>
    <t>Prem Liabilities</t>
  </si>
  <si>
    <t>Present Value Factor</t>
  </si>
  <si>
    <t>Discounted to Time Zero</t>
  </si>
  <si>
    <t>Maintenance Expenses</t>
  </si>
  <si>
    <t>Maintenance Expenses should be paid during the time the UPR is being earned</t>
  </si>
  <si>
    <t>Unearned Premium Reserve for Property:</t>
  </si>
  <si>
    <t>Unearned Premium Reserve for Liability:</t>
  </si>
  <si>
    <t>Maintenance Expense Ratio (% UPR) =</t>
  </si>
  <si>
    <t>UPR</t>
  </si>
  <si>
    <t>ELR</t>
  </si>
  <si>
    <t>Undiscounted</t>
  </si>
  <si>
    <t>(2) Assume that all policies have 12-month terms with equal earning</t>
  </si>
  <si>
    <t>A</t>
  </si>
  <si>
    <t>Bond #2</t>
  </si>
  <si>
    <t>Duration of Unpaid Claim Liabilities</t>
  </si>
  <si>
    <t>Duration of Premium Liabilities</t>
  </si>
  <si>
    <r>
      <t xml:space="preserve">Unpaid as at December 31, </t>
    </r>
    <r>
      <rPr>
        <u/>
        <sz val="11"/>
        <rFont val="Calibri"/>
        <family val="2"/>
      </rPr>
      <t>2015</t>
    </r>
  </si>
  <si>
    <t>Date</t>
  </si>
  <si>
    <t>(4a)</t>
  </si>
  <si>
    <t>(4b)</t>
  </si>
  <si>
    <t>(4a) See Revised Educational Note:  Discounting and Cash Flow Considerations for P&amp;C Insurers - Appendix B, Sheet 3, row 17.</t>
  </si>
  <si>
    <t>(4b) See Revised Educational Note:  Discounting and Cash Flow Considerations for P&amp;C Insurers - Appendix B, Sheet 3, row 28.</t>
  </si>
  <si>
    <t>Underlying Duration Calculation</t>
  </si>
  <si>
    <r>
      <rPr>
        <sz val="11"/>
        <color theme="1"/>
        <rFont val="Calibri"/>
        <family val="2"/>
      </rPr>
      <t>(35)</t>
    </r>
    <r>
      <rPr>
        <sz val="11"/>
        <color theme="1"/>
        <rFont val="Calibri"/>
        <family val="2"/>
        <scheme val="minor"/>
      </rPr>
      <t xml:space="preserve"> = recalculation of (28) using discount rate + 0.1%</t>
    </r>
  </si>
  <si>
    <r>
      <rPr>
        <sz val="11"/>
        <color theme="1"/>
        <rFont val="Calibri"/>
        <family val="2"/>
      </rPr>
      <t>(36)</t>
    </r>
    <r>
      <rPr>
        <sz val="11"/>
        <color theme="1"/>
        <rFont val="Calibri"/>
        <family val="2"/>
        <scheme val="minor"/>
      </rPr>
      <t xml:space="preserve"> = recalculation of (28) using discount rate - 0.1%</t>
    </r>
  </si>
  <si>
    <t>PV Factor with -Δy</t>
  </si>
  <si>
    <t>PV Factor with +Δy</t>
  </si>
  <si>
    <t>Discounted Cash Flows with -Δy</t>
  </si>
  <si>
    <t>Discounted Cash Flows with +Δy</t>
  </si>
  <si>
    <t xml:space="preserve"> (6) Macaulay duration</t>
  </si>
  <si>
    <t xml:space="preserve"> (7) Modified duration</t>
  </si>
  <si>
    <t xml:space="preserve"> (12) Effective duration</t>
  </si>
  <si>
    <t>Discounted with -Δy</t>
  </si>
  <si>
    <t>Discounted with +Δy</t>
  </si>
  <si>
    <t>Step 3:  Weighted duration for claims liabilities</t>
  </si>
  <si>
    <t>PV of Prem</t>
  </si>
  <si>
    <t>Discount</t>
  </si>
  <si>
    <t>Factor</t>
  </si>
  <si>
    <t>APV of Prem</t>
  </si>
  <si>
    <t>Row 10 from Appendix A, Sheet 3</t>
  </si>
  <si>
    <t>Row 11 from Appendix A, Sheet 4</t>
  </si>
  <si>
    <t>Row 02 from Appendix A, Sheet 1</t>
  </si>
  <si>
    <t>Premium Liabilities
Δy= -0.1%</t>
  </si>
  <si>
    <t>Premium Liabilities
Δy= +0.1%</t>
  </si>
  <si>
    <t>(6) Macaulay duration</t>
  </si>
  <si>
    <t>Lag (yrs)</t>
  </si>
  <si>
    <t>AY Incremental Payment Pattern</t>
  </si>
  <si>
    <t>(6) Macaulay Duration</t>
  </si>
  <si>
    <t>(7) Modified Duration</t>
  </si>
  <si>
    <t>(3) From Appendix A, Sheet 2</t>
  </si>
  <si>
    <t>(11) Macaulay Duration</t>
  </si>
  <si>
    <t>(12) Modified Duration</t>
  </si>
  <si>
    <t>(17) Effective Duration:</t>
  </si>
  <si>
    <t>(8) Mean Accident Date of an AY</t>
  </si>
  <si>
    <t>(9) Mean Accident Date of UPR</t>
  </si>
  <si>
    <t>(10) Discount Factor at Time Zero of Prem Liab</t>
  </si>
  <si>
    <t>Maintenance</t>
  </si>
  <si>
    <t>(6) = Sumproduct of columns (2) and (5) divided by (5) total</t>
  </si>
  <si>
    <t>(8) Average accident date of a future accident year (July 1st)</t>
  </si>
  <si>
    <t xml:space="preserve">(9) Mean average accident date of premium liabilities (May 1st). </t>
  </si>
  <si>
    <t>(11) = (6) - (8) + (9)</t>
  </si>
  <si>
    <t>Duration of Bonds</t>
  </si>
  <si>
    <t>Semi-annual Coupon $</t>
  </si>
  <si>
    <t xml:space="preserve">Annual Δy = </t>
  </si>
  <si>
    <t xml:space="preserve"> (14) Effective duration (annual basis)</t>
  </si>
  <si>
    <t xml:space="preserve">Yield  (y)= </t>
  </si>
  <si>
    <t xml:space="preserve">Yield (y) = </t>
  </si>
  <si>
    <t xml:space="preserve">Semi-annual (1 basis point) Δy = </t>
  </si>
  <si>
    <t xml:space="preserve"> (13) Effective duration (semi-annual periods)</t>
  </si>
  <si>
    <t>Lag to Time Zero (yrs)</t>
  </si>
  <si>
    <t>Macaulay Duration</t>
  </si>
  <si>
    <t>Step 3:  Market Value Weighted Duration of Assets</t>
  </si>
  <si>
    <t xml:space="preserve">Expected Loss Ratio for Property = </t>
  </si>
  <si>
    <t xml:space="preserve">Expected Loss Ratio for Liability = </t>
  </si>
  <si>
    <t>(19) See Prem Liab Ed Note, Appendix C, Sheet 2</t>
  </si>
  <si>
    <t>Accident Year Payment Pattern</t>
  </si>
  <si>
    <t>(5) = (4a) + (4b)</t>
  </si>
  <si>
    <t>Notes</t>
  </si>
  <si>
    <t>Appendix B</t>
  </si>
  <si>
    <r>
      <t xml:space="preserve">Cells in red are expansions to the educational note </t>
    </r>
    <r>
      <rPr>
        <i/>
        <sz val="8.25"/>
        <color rgb="FFFF0000"/>
        <rFont val="Calibri"/>
        <family val="2"/>
      </rPr>
      <t>Discounting and Cash Flow Considerations for P&amp;C Insurers</t>
    </r>
    <r>
      <rPr>
        <sz val="11"/>
        <color rgb="FFFF0000"/>
        <rFont val="Calibri"/>
        <family val="2"/>
        <scheme val="minor"/>
      </rPr>
      <t xml:space="preserve">. </t>
    </r>
  </si>
  <si>
    <t>CASH FLOW MATCHING MODEL</t>
  </si>
  <si>
    <t>Yield (y) on a semi-annual basis</t>
  </si>
  <si>
    <t>Bond #1 yield:</t>
  </si>
  <si>
    <t>Bond #2 yield:</t>
  </si>
  <si>
    <t>Bond #3 yield:</t>
  </si>
  <si>
    <t>(4) [ 1 + y ]^-(2)</t>
  </si>
  <si>
    <t>(7) = (6) / [ 1 + y ]</t>
  </si>
  <si>
    <t>(12) = (11) / [ 1 + y ]</t>
  </si>
  <si>
    <t>(13) = [ 1 + y - Δy ]^-(2)</t>
  </si>
  <si>
    <t>(14) = [ 1 + y + Δy ]^-(2)</t>
  </si>
  <si>
    <t xml:space="preserve">IRR on Cash Flows (y): </t>
  </si>
  <si>
    <t>= 1 / (1 + y) ^ (2)</t>
  </si>
  <si>
    <t>= (6) / (1 + y)</t>
  </si>
  <si>
    <t>= 1 / (1 + y - Δy) ^ (2)</t>
  </si>
  <si>
    <t>Sumproduct of columns (2) and (5) divided by (5) Total</t>
  </si>
  <si>
    <t>= 1 / (1 + y + Δy) ^ (2)</t>
  </si>
  <si>
    <t>= (13) / 2</t>
  </si>
  <si>
    <t>From Appendix A, Sheet 2</t>
  </si>
  <si>
    <r>
      <rPr>
        <sz val="11"/>
        <color theme="1"/>
        <rFont val="Calibri"/>
        <family val="2"/>
      </rPr>
      <t>(37)</t>
    </r>
    <r>
      <rPr>
        <sz val="11"/>
        <color theme="1"/>
        <rFont val="Calibri"/>
        <family val="2"/>
        <scheme val="minor"/>
      </rPr>
      <t xml:space="preserve"> = [(36)-(35)] / [2 x 0.1% ] / (28)</t>
    </r>
  </si>
  <si>
    <t>= (3) x (4)</t>
  </si>
  <si>
    <t>= (3) x (8)</t>
  </si>
  <si>
    <t>= (3) x (9)</t>
  </si>
  <si>
    <t>= [(11) total - (12) total] / [ 2 x Δy ] / [(5) total]</t>
  </si>
  <si>
    <t>= [(10) total - (11) total] / [2 x Δy ] / [(5) total]</t>
  </si>
  <si>
    <t>(5) = (3) x (4)</t>
  </si>
  <si>
    <t>(10) = (5) total x ( 1 + y )^ [ (8) - (9) ]</t>
  </si>
  <si>
    <t>(15) = (3) x (13)</t>
  </si>
  <si>
    <t>(16) = (3) x (14)</t>
  </si>
  <si>
    <t>(17) [Discount Factor with +Δy  - Discount Factor with -Δy ] / [2 x Δy ] / (10)</t>
  </si>
  <si>
    <t>Semi-Annual Periods</t>
  </si>
  <si>
    <t>Annual (yrs)</t>
  </si>
  <si>
    <t>(7) Modified duration</t>
  </si>
  <si>
    <t>(8) Excel Duration (comparison):</t>
  </si>
  <si>
    <t>DURATION (Valuation Date, Maturity Date, Coupon Rate, Annual Yield Rate, Coupon Frequency, basis)</t>
  </si>
  <si>
    <t>Sumproduct of columns (2) and (5) divided by (5) Total; for annual basis divide by 2</t>
  </si>
  <si>
    <t>= (6) / (1 + y); for annual basis divide by 2</t>
  </si>
  <si>
    <t>Excel Yield (for comparison)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</si>
</sst>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yyyy/mm/dd;@"/>
    <numFmt numFmtId="166" formatCode="_(* #,##0_);_(* \(#,##0\);_(* &quot;-&quot;??_);_(@_)"/>
    <numFmt numFmtId="167" formatCode="_-* #,##0.00_-;_-* #,##0.00\-;_-* &quot;-&quot;??_-;_-@_-"/>
    <numFmt numFmtId="168" formatCode="_(* #,##0.0000_);_(* \(#,##0.0000\);_(* &quot;-&quot;??_);_(@_)"/>
    <numFmt numFmtId="169" formatCode="0.0000"/>
    <numFmt numFmtId="170" formatCode="0.0"/>
    <numFmt numFmtId="171" formatCode="#,##0.00000_);\(#,##0.00000\)"/>
    <numFmt numFmtId="172" formatCode="_-* #,##0_-;\-* #,##0_-;_-* &quot;-&quot;??_-;_-@_-"/>
    <numFmt numFmtId="173" formatCode="[$-1009]d\-mmm\-yy;@"/>
    <numFmt numFmtId="174" formatCode="#,##0;\(#,##0\)"/>
    <numFmt numFmtId="175" formatCode="0.0%"/>
    <numFmt numFmtId="176" formatCode="#,##0.000"/>
    <numFmt numFmtId="177" formatCode="#,##0.000;\(#,##0.000\)"/>
    <numFmt numFmtId="178" formatCode="_-* #,##0.000_-;\-* #,##0.000_-;_-* &quot;-&quot;??_-;_-@_-"/>
    <numFmt numFmtId="179" formatCode="\+0.00%&quot; on Prem Liab&quot;"/>
    <numFmt numFmtId="180" formatCode="0.000%"/>
    <numFmt numFmtId="181" formatCode="_-* #,##0.0000_-;\-* #,##0.0000_-;_-* &quot;-&quot;??_-;_-@_-"/>
    <numFmt numFmtId="182" formatCode="0.000"/>
    <numFmt numFmtId="183" formatCode="_ * #,##0.0000_)\ _$_ ;_ * \(#,##0.0000\)\ _$_ ;_ * &quot;-&quot;????_)\ _$_ ;_ @_ "/>
    <numFmt numFmtId="184" formatCode="_-* #,##0.0_-;\-* #,##0.0_-;_-* &quot;-&quot;??_-;_-@_-"/>
    <numFmt numFmtId="185" formatCode="_(* #,##0.0_);_(* \(#,##0.0\);_(* &quot;-&quot;??_);_(@_)"/>
    <numFmt numFmtId="186" formatCode="#,##0.0000;\(#,##0.0000\)"/>
    <numFmt numFmtId="187" formatCode="#,##0.0000_);\(#,##0.0000\)"/>
    <numFmt numFmtId="188" formatCode="#,##0.0;\-#,##0.0"/>
    <numFmt numFmtId="189" formatCode="_(* #,##0.00000_);_(* \(#,##0.00000\);_(* &quot;-&quot;??_);_(@_)"/>
    <numFmt numFmtId="190" formatCode="#,##0.00000;\(#,##0.00000\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name val="SWISS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6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b/>
      <i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6"/>
      <color indexed="18"/>
      <name val="Arial"/>
      <family val="2"/>
    </font>
    <font>
      <sz val="10"/>
      <color indexed="18"/>
      <name val="Arial"/>
      <family val="2"/>
    </font>
    <font>
      <i/>
      <sz val="8.25"/>
      <color rgb="FFFF0000"/>
      <name val="Calibri"/>
      <family val="2"/>
    </font>
    <font>
      <b/>
      <u/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lightGray">
        <fgColor indexed="13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37" fontId="6" fillId="0" borderId="0"/>
    <xf numFmtId="0" fontId="3" fillId="0" borderId="0"/>
    <xf numFmtId="0" fontId="10" fillId="0" borderId="0"/>
    <xf numFmtId="0" fontId="11" fillId="0" borderId="0"/>
    <xf numFmtId="0" fontId="12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3" fillId="0" borderId="0"/>
    <xf numFmtId="0" fontId="40" fillId="7" borderId="0" applyNumberFormat="0" applyBorder="0">
      <alignment horizontal="centerContinuous"/>
      <protection locked="0"/>
    </xf>
    <xf numFmtId="0" fontId="3" fillId="0" borderId="0"/>
    <xf numFmtId="3" fontId="41" fillId="7" borderId="0" applyBorder="0">
      <alignment horizontal="right"/>
      <protection locked="0"/>
    </xf>
    <xf numFmtId="9" fontId="3" fillId="0" borderId="0" applyFont="0" applyFill="0" applyBorder="0" applyAlignment="0" applyProtection="0"/>
  </cellStyleXfs>
  <cellXfs count="517">
    <xf numFmtId="0" fontId="0" fillId="0" borderId="0" xfId="0"/>
    <xf numFmtId="0" fontId="0" fillId="0" borderId="0" xfId="0" applyAlignment="1">
      <alignment horizontal="right"/>
    </xf>
    <xf numFmtId="10" fontId="0" fillId="0" borderId="0" xfId="2" applyNumberFormat="1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wrapText="1"/>
    </xf>
    <xf numFmtId="9" fontId="0" fillId="0" borderId="0" xfId="2" applyFont="1"/>
    <xf numFmtId="10" fontId="0" fillId="0" borderId="0" xfId="0" applyNumberFormat="1"/>
    <xf numFmtId="0" fontId="0" fillId="0" borderId="0" xfId="0" quotePrefix="1"/>
    <xf numFmtId="169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169" fontId="0" fillId="0" borderId="0" xfId="0" quotePrefix="1" applyNumberFormat="1" applyAlignment="1">
      <alignment horizontal="right"/>
    </xf>
    <xf numFmtId="0" fontId="2" fillId="0" borderId="0" xfId="0" applyFont="1"/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66" fontId="0" fillId="0" borderId="0" xfId="0" applyNumberFormat="1" applyFill="1"/>
    <xf numFmtId="0" fontId="0" fillId="0" borderId="1" xfId="0" applyFill="1" applyBorder="1"/>
    <xf numFmtId="166" fontId="0" fillId="0" borderId="1" xfId="0" applyNumberFormat="1" applyFill="1" applyBorder="1"/>
    <xf numFmtId="169" fontId="0" fillId="0" borderId="4" xfId="0" applyNumberFormat="1" applyBorder="1"/>
    <xf numFmtId="169" fontId="0" fillId="0" borderId="5" xfId="0" applyNumberForma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165" fontId="8" fillId="0" borderId="0" xfId="0" applyNumberFormat="1" applyFont="1"/>
    <xf numFmtId="169" fontId="8" fillId="0" borderId="4" xfId="0" applyNumberFormat="1" applyFont="1" applyBorder="1"/>
    <xf numFmtId="169" fontId="8" fillId="0" borderId="0" xfId="0" quotePrefix="1" applyNumberFormat="1" applyFont="1" applyAlignment="1">
      <alignment horizontal="left"/>
    </xf>
    <xf numFmtId="0" fontId="8" fillId="0" borderId="0" xfId="0" quotePrefix="1" applyFont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0" fillId="0" borderId="0" xfId="0" applyAlignment="1">
      <alignment horizontal="center"/>
    </xf>
    <xf numFmtId="0" fontId="8" fillId="0" borderId="0" xfId="13" applyFont="1" applyFill="1"/>
    <xf numFmtId="0" fontId="16" fillId="0" borderId="0" xfId="0" applyFont="1" applyFill="1" applyAlignment="1">
      <alignment horizontal="right"/>
    </xf>
    <xf numFmtId="0" fontId="17" fillId="0" borderId="0" xfId="0" applyFont="1" applyBorder="1" applyAlignment="1">
      <alignment horizontal="right"/>
    </xf>
    <xf numFmtId="0" fontId="0" fillId="0" borderId="0" xfId="0" applyBorder="1"/>
    <xf numFmtId="0" fontId="3" fillId="0" borderId="0" xfId="0" applyFont="1"/>
    <xf numFmtId="0" fontId="17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8" fillId="0" borderId="0" xfId="13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73" fontId="18" fillId="0" borderId="0" xfId="0" applyNumberFormat="1" applyFont="1" applyBorder="1" applyAlignment="1">
      <alignment horizontal="right"/>
    </xf>
    <xf numFmtId="173" fontId="8" fillId="0" borderId="0" xfId="13" applyNumberFormat="1" applyFont="1" applyFill="1" applyBorder="1" applyAlignment="1">
      <alignment horizontal="right"/>
    </xf>
    <xf numFmtId="173" fontId="18" fillId="0" borderId="0" xfId="0" applyNumberFormat="1" applyFont="1" applyFill="1" applyBorder="1" applyAlignment="1">
      <alignment horizontal="right"/>
    </xf>
    <xf numFmtId="174" fontId="2" fillId="0" borderId="1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37" fontId="0" fillId="0" borderId="0" xfId="0" applyNumberFormat="1"/>
    <xf numFmtId="174" fontId="0" fillId="0" borderId="0" xfId="0" applyNumberFormat="1"/>
    <xf numFmtId="174" fontId="0" fillId="0" borderId="0" xfId="0" applyNumberFormat="1" applyAlignment="1">
      <alignment horizontal="right"/>
    </xf>
    <xf numFmtId="175" fontId="0" fillId="0" borderId="0" xfId="0" applyNumberFormat="1"/>
    <xf numFmtId="172" fontId="0" fillId="0" borderId="0" xfId="1" applyNumberFormat="1" applyFont="1"/>
    <xf numFmtId="10" fontId="8" fillId="0" borderId="0" xfId="2" quotePrefix="1" applyNumberFormat="1" applyFont="1" applyFill="1" applyAlignment="1">
      <alignment horizontal="right"/>
    </xf>
    <xf numFmtId="172" fontId="8" fillId="0" borderId="0" xfId="1" applyNumberFormat="1" applyFont="1" applyFill="1"/>
    <xf numFmtId="176" fontId="0" fillId="0" borderId="0" xfId="0" applyNumberFormat="1" applyAlignment="1">
      <alignment horizontal="right"/>
    </xf>
    <xf numFmtId="174" fontId="0" fillId="0" borderId="0" xfId="0" quotePrefix="1" applyNumberFormat="1" applyAlignment="1">
      <alignment horizontal="right"/>
    </xf>
    <xf numFmtId="175" fontId="0" fillId="0" borderId="0" xfId="2" quotePrefix="1" applyNumberFormat="1" applyFont="1" applyAlignment="1">
      <alignment horizontal="right"/>
    </xf>
    <xf numFmtId="174" fontId="0" fillId="0" borderId="0" xfId="0" applyNumberFormat="1" applyFill="1"/>
    <xf numFmtId="10" fontId="0" fillId="0" borderId="0" xfId="0" applyNumberFormat="1" applyAlignment="1">
      <alignment horizontal="right"/>
    </xf>
    <xf numFmtId="37" fontId="2" fillId="0" borderId="25" xfId="0" applyNumberFormat="1" applyFont="1" applyBorder="1"/>
    <xf numFmtId="174" fontId="2" fillId="0" borderId="25" xfId="0" applyNumberFormat="1" applyFont="1" applyBorder="1"/>
    <xf numFmtId="175" fontId="2" fillId="0" borderId="25" xfId="0" applyNumberFormat="1" applyFont="1" applyBorder="1"/>
    <xf numFmtId="174" fontId="2" fillId="0" borderId="25" xfId="0" applyNumberFormat="1" applyFont="1" applyFill="1" applyBorder="1"/>
    <xf numFmtId="174" fontId="2" fillId="0" borderId="25" xfId="0" applyNumberFormat="1" applyFont="1" applyBorder="1" applyAlignment="1">
      <alignment horizontal="right"/>
    </xf>
    <xf numFmtId="177" fontId="2" fillId="0" borderId="25" xfId="0" applyNumberFormat="1" applyFont="1" applyBorder="1"/>
    <xf numFmtId="175" fontId="2" fillId="0" borderId="25" xfId="2" applyNumberFormat="1" applyFont="1" applyBorder="1"/>
    <xf numFmtId="10" fontId="2" fillId="0" borderId="25" xfId="2" applyNumberFormat="1" applyFont="1" applyBorder="1"/>
    <xf numFmtId="174" fontId="2" fillId="4" borderId="3" xfId="0" applyNumberFormat="1" applyFont="1" applyFill="1" applyBorder="1"/>
    <xf numFmtId="0" fontId="19" fillId="0" borderId="0" xfId="0" applyFont="1"/>
    <xf numFmtId="0" fontId="0" fillId="0" borderId="0" xfId="0" applyFont="1"/>
    <xf numFmtId="0" fontId="0" fillId="0" borderId="0" xfId="0" applyFont="1" applyFill="1"/>
    <xf numFmtId="0" fontId="20" fillId="0" borderId="0" xfId="0" applyFont="1"/>
    <xf numFmtId="178" fontId="21" fillId="0" borderId="0" xfId="1" applyNumberFormat="1" applyFont="1" applyFill="1" applyBorder="1"/>
    <xf numFmtId="179" fontId="2" fillId="0" borderId="25" xfId="0" applyNumberFormat="1" applyFont="1" applyBorder="1" applyAlignment="1">
      <alignment horizontal="center" vertical="center" wrapText="1"/>
    </xf>
    <xf numFmtId="177" fontId="2" fillId="4" borderId="3" xfId="0" applyNumberFormat="1" applyFont="1" applyFill="1" applyBorder="1"/>
    <xf numFmtId="0" fontId="1" fillId="0" borderId="0" xfId="14" applyFont="1"/>
    <xf numFmtId="0" fontId="1" fillId="0" borderId="0" xfId="14" applyFont="1" applyFill="1"/>
    <xf numFmtId="0" fontId="1" fillId="5" borderId="0" xfId="14" applyFont="1" applyFill="1"/>
    <xf numFmtId="0" fontId="7" fillId="0" borderId="0" xfId="14" applyFont="1"/>
    <xf numFmtId="0" fontId="7" fillId="0" borderId="0" xfId="14" applyFont="1" applyFill="1"/>
    <xf numFmtId="0" fontId="7" fillId="0" borderId="0" xfId="14" applyFont="1" applyFill="1" applyBorder="1"/>
    <xf numFmtId="0" fontId="7" fillId="0" borderId="0" xfId="14" applyFont="1" applyBorder="1"/>
    <xf numFmtId="175" fontId="0" fillId="0" borderId="0" xfId="2" applyNumberFormat="1" applyFont="1"/>
    <xf numFmtId="0" fontId="0" fillId="0" borderId="0" xfId="0" applyFont="1" applyFill="1" applyBorder="1"/>
    <xf numFmtId="175" fontId="0" fillId="0" borderId="0" xfId="2" applyNumberFormat="1" applyFont="1" applyFill="1"/>
    <xf numFmtId="10" fontId="0" fillId="0" borderId="1" xfId="2" applyNumberFormat="1" applyFont="1" applyFill="1" applyBorder="1"/>
    <xf numFmtId="166" fontId="0" fillId="0" borderId="0" xfId="1" applyNumberFormat="1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9" fontId="0" fillId="0" borderId="0" xfId="2" applyFont="1" applyFill="1"/>
    <xf numFmtId="0" fontId="0" fillId="0" borderId="1" xfId="0" applyFill="1" applyBorder="1" applyAlignment="1">
      <alignment horizontal="centerContinuous"/>
    </xf>
    <xf numFmtId="170" fontId="0" fillId="0" borderId="0" xfId="0" applyNumberFormat="1" applyFill="1" applyAlignment="1">
      <alignment horizontal="center"/>
    </xf>
    <xf numFmtId="170" fontId="8" fillId="0" borderId="0" xfId="0" applyNumberFormat="1" applyFont="1" applyFill="1" applyAlignment="1">
      <alignment horizontal="center"/>
    </xf>
    <xf numFmtId="170" fontId="0" fillId="0" borderId="0" xfId="0" applyNumberFormat="1" applyFill="1"/>
    <xf numFmtId="169" fontId="8" fillId="0" borderId="4" xfId="0" applyNumberFormat="1" applyFont="1" applyFill="1" applyBorder="1"/>
    <xf numFmtId="169" fontId="0" fillId="0" borderId="4" xfId="0" applyNumberFormat="1" applyFill="1" applyBorder="1"/>
    <xf numFmtId="0" fontId="2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0" fontId="0" fillId="0" borderId="0" xfId="0" applyAlignment="1"/>
    <xf numFmtId="0" fontId="0" fillId="0" borderId="1" xfId="0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18" applyFont="1" applyFill="1"/>
    <xf numFmtId="0" fontId="0" fillId="0" borderId="0" xfId="18" applyFont="1" applyFill="1" applyBorder="1" applyAlignment="1">
      <alignment horizontal="left"/>
    </xf>
    <xf numFmtId="10" fontId="0" fillId="0" borderId="0" xfId="2" applyNumberFormat="1" applyFont="1" applyFill="1" applyBorder="1" applyAlignment="1">
      <alignment horizontal="center"/>
    </xf>
    <xf numFmtId="0" fontId="0" fillId="0" borderId="0" xfId="18" applyFont="1" applyFill="1" applyBorder="1" applyAlignment="1">
      <alignment horizontal="center"/>
    </xf>
    <xf numFmtId="0" fontId="0" fillId="0" borderId="0" xfId="0" applyFont="1" applyFill="1" applyBorder="1" applyAlignment="1">
      <alignment horizontal="centerContinuous" wrapText="1"/>
    </xf>
    <xf numFmtId="0" fontId="0" fillId="0" borderId="0" xfId="18" applyFont="1" applyFill="1" applyBorder="1" applyAlignment="1">
      <alignment horizontal="centerContinuous" wrapText="1"/>
    </xf>
    <xf numFmtId="175" fontId="0" fillId="0" borderId="0" xfId="1" applyNumberFormat="1" applyFont="1" applyFill="1" applyBorder="1"/>
    <xf numFmtId="0" fontId="0" fillId="0" borderId="0" xfId="18" applyFont="1" applyFill="1" applyBorder="1"/>
    <xf numFmtId="175" fontId="0" fillId="0" borderId="0" xfId="18" applyNumberFormat="1" applyFont="1" applyFill="1" applyBorder="1"/>
    <xf numFmtId="0" fontId="0" fillId="0" borderId="0" xfId="18" applyFont="1" applyFill="1" applyBorder="1" applyAlignment="1">
      <alignment horizontal="right"/>
    </xf>
    <xf numFmtId="178" fontId="0" fillId="0" borderId="0" xfId="18" applyNumberFormat="1" applyFont="1" applyFill="1" applyBorder="1"/>
    <xf numFmtId="0" fontId="0" fillId="0" borderId="1" xfId="18" applyFont="1" applyFill="1" applyBorder="1" applyAlignment="1">
      <alignment horizontal="right"/>
    </xf>
    <xf numFmtId="0" fontId="0" fillId="0" borderId="0" xfId="18" applyFont="1" applyFill="1" applyAlignment="1">
      <alignment horizontal="right"/>
    </xf>
    <xf numFmtId="181" fontId="0" fillId="0" borderId="0" xfId="18" applyNumberFormat="1" applyFont="1" applyFill="1" applyBorder="1"/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6" fontId="0" fillId="0" borderId="0" xfId="0" applyNumberFormat="1" applyFont="1" applyFill="1"/>
    <xf numFmtId="0" fontId="0" fillId="0" borderId="0" xfId="0" applyFont="1" applyFill="1" applyBorder="1" applyAlignment="1">
      <alignment horizontal="right"/>
    </xf>
    <xf numFmtId="166" fontId="0" fillId="0" borderId="1" xfId="0" applyNumberFormat="1" applyFont="1" applyFill="1" applyBorder="1"/>
    <xf numFmtId="0" fontId="0" fillId="0" borderId="0" xfId="17" applyFont="1" applyFill="1" applyBorder="1"/>
    <xf numFmtId="0" fontId="0" fillId="0" borderId="0" xfId="17" applyFont="1" applyFill="1"/>
    <xf numFmtId="0" fontId="0" fillId="0" borderId="0" xfId="17" quotePrefix="1" applyFont="1" applyFill="1" applyAlignment="1"/>
    <xf numFmtId="0" fontId="0" fillId="0" borderId="0" xfId="17" quotePrefix="1" applyFont="1" applyFill="1"/>
    <xf numFmtId="9" fontId="0" fillId="0" borderId="0" xfId="17" applyNumberFormat="1" applyFont="1" applyFill="1" applyBorder="1"/>
    <xf numFmtId="168" fontId="0" fillId="0" borderId="0" xfId="17" applyNumberFormat="1" applyFont="1" applyFill="1" applyBorder="1"/>
    <xf numFmtId="0" fontId="2" fillId="0" borderId="0" xfId="0" applyFont="1" applyFill="1" applyAlignment="1">
      <alignment horizontal="right"/>
    </xf>
    <xf numFmtId="0" fontId="0" fillId="0" borderId="0" xfId="0" applyFont="1" applyFill="1" applyAlignment="1">
      <alignment horizontal="centerContinuous" wrapText="1"/>
    </xf>
    <xf numFmtId="0" fontId="26" fillId="0" borderId="0" xfId="0" applyFont="1"/>
    <xf numFmtId="37" fontId="28" fillId="0" borderId="0" xfId="6" applyNumberFormat="1" applyFont="1" applyFill="1" applyBorder="1"/>
    <xf numFmtId="49" fontId="8" fillId="0" borderId="0" xfId="6" applyNumberFormat="1" applyFont="1" applyFill="1" applyBorder="1"/>
    <xf numFmtId="0" fontId="8" fillId="0" borderId="0" xfId="6" applyFont="1" applyFill="1" applyBorder="1"/>
    <xf numFmtId="37" fontId="14" fillId="0" borderId="0" xfId="4" applyFont="1"/>
    <xf numFmtId="37" fontId="8" fillId="0" borderId="0" xfId="6" quotePrefix="1" applyNumberFormat="1" applyFont="1" applyFill="1" applyBorder="1" applyAlignment="1"/>
    <xf numFmtId="49" fontId="8" fillId="0" borderId="0" xfId="6" quotePrefix="1" applyNumberFormat="1" applyFont="1" applyFill="1" applyBorder="1" applyAlignment="1"/>
    <xf numFmtId="0" fontId="8" fillId="0" borderId="0" xfId="6" quotePrefix="1" applyFont="1" applyFill="1" applyBorder="1" applyAlignment="1"/>
    <xf numFmtId="0" fontId="8" fillId="0" borderId="0" xfId="6" applyFont="1" applyFill="1"/>
    <xf numFmtId="1" fontId="30" fillId="0" borderId="0" xfId="6" applyNumberFormat="1" applyFont="1" applyFill="1" applyBorder="1" applyAlignment="1">
      <alignment horizontal="center"/>
    </xf>
    <xf numFmtId="0" fontId="8" fillId="0" borderId="0" xfId="7" applyFont="1" applyFill="1"/>
    <xf numFmtId="49" fontId="8" fillId="0" borderId="0" xfId="7" applyNumberFormat="1" applyFont="1" applyFill="1"/>
    <xf numFmtId="0" fontId="8" fillId="0" borderId="0" xfId="7" applyFont="1" applyFill="1" applyBorder="1" applyAlignment="1">
      <alignment horizontal="center" vertical="center"/>
    </xf>
    <xf numFmtId="0" fontId="8" fillId="0" borderId="0" xfId="7" applyFont="1"/>
    <xf numFmtId="49" fontId="9" fillId="0" borderId="0" xfId="5" applyNumberFormat="1" applyFont="1" applyFill="1" applyAlignment="1"/>
    <xf numFmtId="49" fontId="9" fillId="0" borderId="0" xfId="5" applyNumberFormat="1" applyFont="1" applyFill="1" applyAlignment="1">
      <alignment horizontal="center"/>
    </xf>
    <xf numFmtId="171" fontId="14" fillId="0" borderId="0" xfId="4" applyNumberFormat="1" applyFont="1" applyAlignment="1" applyProtection="1">
      <alignment horizontal="centerContinuous"/>
    </xf>
    <xf numFmtId="0" fontId="8" fillId="0" borderId="8" xfId="8" applyFont="1" applyBorder="1"/>
    <xf numFmtId="49" fontId="8" fillId="0" borderId="0" xfId="8" applyNumberFormat="1" applyFont="1" applyBorder="1"/>
    <xf numFmtId="0" fontId="9" fillId="0" borderId="39" xfId="8" applyFont="1" applyBorder="1"/>
    <xf numFmtId="0" fontId="8" fillId="0" borderId="9" xfId="8" applyFont="1" applyBorder="1"/>
    <xf numFmtId="37" fontId="9" fillId="0" borderId="17" xfId="8" applyNumberFormat="1" applyFont="1" applyBorder="1" applyAlignment="1">
      <alignment horizontal="center"/>
    </xf>
    <xf numFmtId="49" fontId="9" fillId="0" borderId="17" xfId="8" applyNumberFormat="1" applyFont="1" applyBorder="1" applyAlignment="1">
      <alignment horizontal="center"/>
    </xf>
    <xf numFmtId="49" fontId="9" fillId="0" borderId="4" xfId="8" applyNumberFormat="1" applyFont="1" applyBorder="1" applyAlignment="1">
      <alignment horizontal="center"/>
    </xf>
    <xf numFmtId="49" fontId="9" fillId="0" borderId="0" xfId="8" quotePrefix="1" applyNumberFormat="1" applyFont="1" applyBorder="1" applyAlignment="1">
      <alignment horizontal="center"/>
    </xf>
    <xf numFmtId="49" fontId="9" fillId="0" borderId="28" xfId="8" quotePrefix="1" applyNumberFormat="1" applyFont="1" applyBorder="1" applyAlignment="1">
      <alignment horizontal="center"/>
    </xf>
    <xf numFmtId="0" fontId="8" fillId="0" borderId="10" xfId="8" quotePrefix="1" applyFont="1" applyBorder="1" applyAlignment="1">
      <alignment horizontal="center"/>
    </xf>
    <xf numFmtId="49" fontId="8" fillId="0" borderId="1" xfId="8" applyNumberFormat="1" applyFont="1" applyBorder="1"/>
    <xf numFmtId="49" fontId="8" fillId="0" borderId="18" xfId="8" quotePrefix="1" applyNumberFormat="1" applyFont="1" applyBorder="1" applyAlignment="1">
      <alignment horizontal="center"/>
    </xf>
    <xf numFmtId="49" fontId="8" fillId="0" borderId="34" xfId="8" quotePrefix="1" applyNumberFormat="1" applyFont="1" applyBorder="1" applyAlignment="1">
      <alignment horizontal="center"/>
    </xf>
    <xf numFmtId="49" fontId="8" fillId="0" borderId="1" xfId="8" quotePrefix="1" applyNumberFormat="1" applyFont="1" applyBorder="1" applyAlignment="1">
      <alignment horizontal="center"/>
    </xf>
    <xf numFmtId="49" fontId="8" fillId="0" borderId="29" xfId="8" quotePrefix="1" applyNumberFormat="1" applyFont="1" applyBorder="1" applyAlignment="1">
      <alignment horizontal="center"/>
    </xf>
    <xf numFmtId="37" fontId="9" fillId="0" borderId="9" xfId="8" applyNumberFormat="1" applyFont="1" applyBorder="1"/>
    <xf numFmtId="49" fontId="9" fillId="0" borderId="0" xfId="8" applyNumberFormat="1" applyFont="1" applyBorder="1"/>
    <xf numFmtId="172" fontId="1" fillId="0" borderId="17" xfId="11" applyNumberFormat="1" applyFont="1" applyFill="1" applyBorder="1"/>
    <xf numFmtId="43" fontId="1" fillId="0" borderId="4" xfId="11" applyNumberFormat="1" applyFont="1" applyFill="1" applyBorder="1" applyAlignment="1">
      <alignment horizontal="center"/>
    </xf>
    <xf numFmtId="172" fontId="1" fillId="0" borderId="0" xfId="11" applyNumberFormat="1" applyFont="1" applyFill="1" applyBorder="1"/>
    <xf numFmtId="172" fontId="8" fillId="0" borderId="28" xfId="11" applyNumberFormat="1" applyFont="1" applyFill="1" applyBorder="1"/>
    <xf numFmtId="0" fontId="31" fillId="0" borderId="0" xfId="7" applyFont="1"/>
    <xf numFmtId="37" fontId="8" fillId="0" borderId="11" xfId="8" applyNumberFormat="1" applyFont="1" applyBorder="1"/>
    <xf numFmtId="49" fontId="8" fillId="0" borderId="14" xfId="8" applyNumberFormat="1" applyFont="1" applyBorder="1" applyAlignment="1">
      <alignment horizontal="center"/>
    </xf>
    <xf numFmtId="37" fontId="31" fillId="0" borderId="18" xfId="11" applyNumberFormat="1" applyFont="1" applyFill="1" applyBorder="1" applyProtection="1">
      <protection locked="0"/>
    </xf>
    <xf numFmtId="4" fontId="31" fillId="0" borderId="34" xfId="11" applyNumberFormat="1" applyFont="1" applyFill="1" applyBorder="1" applyAlignment="1" applyProtection="1">
      <alignment horizontal="center"/>
      <protection locked="0"/>
    </xf>
    <xf numFmtId="37" fontId="1" fillId="0" borderId="34" xfId="11" applyNumberFormat="1" applyFont="1" applyFill="1" applyBorder="1"/>
    <xf numFmtId="37" fontId="8" fillId="0" borderId="29" xfId="11" applyNumberFormat="1" applyFont="1" applyFill="1" applyBorder="1"/>
    <xf numFmtId="49" fontId="8" fillId="0" borderId="15" xfId="8" applyNumberFormat="1" applyFont="1" applyBorder="1" applyAlignment="1">
      <alignment horizontal="center"/>
    </xf>
    <xf numFmtId="37" fontId="14" fillId="0" borderId="3" xfId="3" applyNumberFormat="1" applyFont="1" applyFill="1" applyBorder="1" applyProtection="1">
      <protection locked="0"/>
    </xf>
    <xf numFmtId="37" fontId="14" fillId="0" borderId="30" xfId="3" applyNumberFormat="1" applyFont="1" applyFill="1" applyBorder="1" applyProtection="1">
      <protection locked="0"/>
    </xf>
    <xf numFmtId="37" fontId="31" fillId="0" borderId="19" xfId="11" applyNumberFormat="1" applyFont="1" applyFill="1" applyBorder="1" applyProtection="1">
      <protection locked="0"/>
    </xf>
    <xf numFmtId="0" fontId="31" fillId="0" borderId="11" xfId="8" applyNumberFormat="1" applyFont="1" applyFill="1" applyBorder="1" applyProtection="1">
      <protection locked="0"/>
    </xf>
    <xf numFmtId="49" fontId="8" fillId="0" borderId="16" xfId="8" applyNumberFormat="1" applyFont="1" applyBorder="1" applyAlignment="1" applyProtection="1">
      <alignment horizontal="center"/>
    </xf>
    <xf numFmtId="37" fontId="9" fillId="0" borderId="7" xfId="8" applyNumberFormat="1" applyFont="1" applyBorder="1" applyAlignment="1">
      <alignment horizontal="left"/>
    </xf>
    <xf numFmtId="49" fontId="9" fillId="0" borderId="13" xfId="8" applyNumberFormat="1" applyFont="1" applyBorder="1" applyAlignment="1">
      <alignment horizontal="center"/>
    </xf>
    <xf numFmtId="37" fontId="1" fillId="0" borderId="24" xfId="11" applyNumberFormat="1" applyFont="1" applyFill="1" applyBorder="1"/>
    <xf numFmtId="37" fontId="1" fillId="0" borderId="31" xfId="11" applyNumberFormat="1" applyFont="1" applyFill="1" applyBorder="1"/>
    <xf numFmtId="49" fontId="29" fillId="0" borderId="0" xfId="8" applyNumberFormat="1" applyFont="1" applyBorder="1" applyAlignment="1">
      <alignment horizontal="center"/>
    </xf>
    <xf numFmtId="37" fontId="14" fillId="0" borderId="41" xfId="3" applyNumberFormat="1" applyFont="1" applyFill="1" applyBorder="1" applyProtection="1">
      <protection locked="0"/>
    </xf>
    <xf numFmtId="37" fontId="14" fillId="0" borderId="42" xfId="3" applyNumberFormat="1" applyFont="1" applyFill="1" applyBorder="1" applyProtection="1">
      <protection locked="0"/>
    </xf>
    <xf numFmtId="37" fontId="14" fillId="0" borderId="2" xfId="3" applyNumberFormat="1" applyFont="1" applyFill="1" applyBorder="1" applyProtection="1">
      <protection locked="0"/>
    </xf>
    <xf numFmtId="37" fontId="14" fillId="0" borderId="44" xfId="3" applyNumberFormat="1" applyFont="1" applyFill="1" applyBorder="1" applyProtection="1">
      <protection locked="0"/>
    </xf>
    <xf numFmtId="49" fontId="8" fillId="0" borderId="16" xfId="8" applyNumberFormat="1" applyFont="1" applyBorder="1" applyAlignment="1">
      <alignment horizontal="center"/>
    </xf>
    <xf numFmtId="172" fontId="1" fillId="2" borderId="24" xfId="11" applyNumberFormat="1" applyFont="1" applyFill="1" applyBorder="1"/>
    <xf numFmtId="0" fontId="9" fillId="0" borderId="9" xfId="8" applyFont="1" applyBorder="1"/>
    <xf numFmtId="49" fontId="29" fillId="0" borderId="0" xfId="8" applyNumberFormat="1" applyFont="1" applyBorder="1"/>
    <xf numFmtId="172" fontId="2" fillId="0" borderId="20" xfId="11" applyNumberFormat="1" applyFont="1" applyFill="1" applyBorder="1" applyAlignment="1">
      <alignment horizontal="center" vertical="top"/>
    </xf>
    <xf numFmtId="172" fontId="2" fillId="2" borderId="33" xfId="11" applyNumberFormat="1" applyFont="1" applyFill="1" applyBorder="1" applyAlignment="1">
      <alignment horizontal="center"/>
    </xf>
    <xf numFmtId="172" fontId="2" fillId="0" borderId="33" xfId="11" applyNumberFormat="1" applyFont="1" applyFill="1" applyBorder="1" applyAlignment="1">
      <alignment horizontal="center" vertical="top" wrapText="1"/>
    </xf>
    <xf numFmtId="172" fontId="2" fillId="0" borderId="32" xfId="11" applyNumberFormat="1" applyFont="1" applyFill="1" applyBorder="1" applyAlignment="1">
      <alignment horizontal="center" vertical="top" wrapText="1"/>
    </xf>
    <xf numFmtId="172" fontId="1" fillId="0" borderId="18" xfId="11" quotePrefix="1" applyNumberFormat="1" applyFont="1" applyFill="1" applyBorder="1" applyAlignment="1">
      <alignment horizontal="center"/>
    </xf>
    <xf numFmtId="172" fontId="1" fillId="2" borderId="34" xfId="11" applyNumberFormat="1" applyFont="1" applyFill="1" applyBorder="1" applyAlignment="1">
      <alignment horizontal="center"/>
    </xf>
    <xf numFmtId="172" fontId="1" fillId="0" borderId="1" xfId="11" quotePrefix="1" applyNumberFormat="1" applyFont="1" applyFill="1" applyBorder="1" applyAlignment="1">
      <alignment horizontal="center"/>
    </xf>
    <xf numFmtId="172" fontId="1" fillId="0" borderId="29" xfId="11" quotePrefix="1" applyNumberFormat="1" applyFont="1" applyFill="1" applyBorder="1" applyAlignment="1">
      <alignment horizontal="center"/>
    </xf>
    <xf numFmtId="37" fontId="31" fillId="2" borderId="3" xfId="11" applyNumberFormat="1" applyFont="1" applyFill="1" applyBorder="1"/>
    <xf numFmtId="37" fontId="31" fillId="0" borderId="25" xfId="11" applyNumberFormat="1" applyFont="1" applyFill="1" applyBorder="1" applyProtection="1">
      <protection locked="0"/>
    </xf>
    <xf numFmtId="37" fontId="31" fillId="0" borderId="30" xfId="11" applyNumberFormat="1" applyFont="1" applyFill="1" applyBorder="1" applyProtection="1">
      <protection locked="0"/>
    </xf>
    <xf numFmtId="37" fontId="31" fillId="0" borderId="17" xfId="11" applyNumberFormat="1" applyFont="1" applyFill="1" applyBorder="1" applyProtection="1">
      <protection locked="0"/>
    </xf>
    <xf numFmtId="37" fontId="31" fillId="2" borderId="4" xfId="11" applyNumberFormat="1" applyFont="1" applyFill="1" applyBorder="1"/>
    <xf numFmtId="37" fontId="31" fillId="0" borderId="0" xfId="11" applyNumberFormat="1" applyFont="1" applyFill="1" applyBorder="1" applyProtection="1">
      <protection locked="0"/>
    </xf>
    <xf numFmtId="37" fontId="8" fillId="2" borderId="21" xfId="11" applyNumberFormat="1" applyFont="1" applyFill="1" applyBorder="1"/>
    <xf numFmtId="37" fontId="8" fillId="2" borderId="24" xfId="11" applyNumberFormat="1" applyFont="1" applyFill="1" applyBorder="1" applyAlignment="1">
      <alignment horizontal="center"/>
    </xf>
    <xf numFmtId="37" fontId="8" fillId="0" borderId="12" xfId="8" applyNumberFormat="1" applyFont="1" applyBorder="1"/>
    <xf numFmtId="172" fontId="8" fillId="2" borderId="19" xfId="11" applyNumberFormat="1" applyFont="1" applyFill="1" applyBorder="1"/>
    <xf numFmtId="172" fontId="8" fillId="2" borderId="3" xfId="11" applyNumberFormat="1" applyFont="1" applyFill="1" applyBorder="1" applyAlignment="1">
      <alignment horizontal="center"/>
    </xf>
    <xf numFmtId="37" fontId="8" fillId="0" borderId="3" xfId="11" applyNumberFormat="1" applyFont="1" applyFill="1" applyBorder="1"/>
    <xf numFmtId="37" fontId="8" fillId="2" borderId="30" xfId="11" applyNumberFormat="1" applyFont="1" applyFill="1" applyBorder="1"/>
    <xf numFmtId="172" fontId="8" fillId="2" borderId="20" xfId="11" applyNumberFormat="1" applyFont="1" applyFill="1" applyBorder="1"/>
    <xf numFmtId="172" fontId="8" fillId="2" borderId="33" xfId="11" applyNumberFormat="1" applyFont="1" applyFill="1" applyBorder="1" applyAlignment="1">
      <alignment horizontal="center"/>
    </xf>
    <xf numFmtId="37" fontId="8" fillId="2" borderId="33" xfId="11" applyNumberFormat="1" applyFont="1" applyFill="1" applyBorder="1"/>
    <xf numFmtId="37" fontId="8" fillId="0" borderId="32" xfId="11" applyNumberFormat="1" applyFont="1" applyFill="1" applyBorder="1"/>
    <xf numFmtId="37" fontId="9" fillId="0" borderId="7" xfId="8" applyNumberFormat="1" applyFont="1" applyFill="1" applyBorder="1"/>
    <xf numFmtId="49" fontId="9" fillId="0" borderId="13" xfId="8" applyNumberFormat="1" applyFont="1" applyFill="1" applyBorder="1" applyAlignment="1">
      <alignment horizontal="center"/>
    </xf>
    <xf numFmtId="172" fontId="8" fillId="2" borderId="21" xfId="11" applyNumberFormat="1" applyFont="1" applyFill="1" applyBorder="1"/>
    <xf numFmtId="172" fontId="8" fillId="2" borderId="24" xfId="11" applyNumberFormat="1" applyFont="1" applyFill="1" applyBorder="1" applyAlignment="1">
      <alignment horizontal="center"/>
    </xf>
    <xf numFmtId="37" fontId="8" fillId="2" borderId="24" xfId="11" applyNumberFormat="1" applyFont="1" applyFill="1" applyBorder="1"/>
    <xf numFmtId="37" fontId="8" fillId="0" borderId="31" xfId="11" applyNumberFormat="1" applyFont="1" applyFill="1" applyBorder="1" applyAlignment="1"/>
    <xf numFmtId="49" fontId="8" fillId="0" borderId="0" xfId="7" applyNumberFormat="1" applyFont="1"/>
    <xf numFmtId="37" fontId="8" fillId="0" borderId="0" xfId="8" applyNumberFormat="1" applyFont="1" applyBorder="1"/>
    <xf numFmtId="0" fontId="8" fillId="0" borderId="0" xfId="7" quotePrefix="1" applyFont="1" applyFill="1" applyAlignment="1">
      <alignment horizontal="right"/>
    </xf>
    <xf numFmtId="0" fontId="24" fillId="0" borderId="0" xfId="14" applyFont="1" applyAlignment="1">
      <alignment horizontal="center"/>
    </xf>
    <xf numFmtId="0" fontId="24" fillId="0" borderId="0" xfId="14" applyFont="1" applyFill="1" applyAlignment="1">
      <alignment horizontal="center"/>
    </xf>
    <xf numFmtId="0" fontId="24" fillId="0" borderId="0" xfId="14" applyFont="1"/>
    <xf numFmtId="0" fontId="24" fillId="0" borderId="0" xfId="14" applyFont="1" applyFill="1"/>
    <xf numFmtId="180" fontId="24" fillId="0" borderId="0" xfId="14" applyNumberFormat="1" applyFont="1" applyAlignment="1">
      <alignment horizontal="center"/>
    </xf>
    <xf numFmtId="0" fontId="24" fillId="0" borderId="0" xfId="14" applyFont="1" applyAlignment="1">
      <alignment horizontal="left"/>
    </xf>
    <xf numFmtId="0" fontId="24" fillId="0" borderId="0" xfId="14" applyFont="1" applyAlignment="1">
      <alignment horizontal="right"/>
    </xf>
    <xf numFmtId="10" fontId="24" fillId="0" borderId="0" xfId="15" applyNumberFormat="1" applyFont="1"/>
    <xf numFmtId="10" fontId="24" fillId="0" borderId="0" xfId="14" applyNumberFormat="1" applyFont="1" applyAlignment="1">
      <alignment horizontal="center"/>
    </xf>
    <xf numFmtId="0" fontId="24" fillId="0" borderId="0" xfId="14" applyFont="1" applyFill="1" applyAlignment="1">
      <alignment horizontal="right"/>
    </xf>
    <xf numFmtId="10" fontId="24" fillId="0" borderId="0" xfId="14" applyNumberFormat="1" applyFont="1" applyFill="1" applyAlignment="1">
      <alignment horizontal="center"/>
    </xf>
    <xf numFmtId="181" fontId="24" fillId="0" borderId="0" xfId="16" applyNumberFormat="1" applyFont="1"/>
    <xf numFmtId="0" fontId="32" fillId="0" borderId="0" xfId="14" applyFont="1" applyBorder="1" applyAlignment="1"/>
    <xf numFmtId="0" fontId="32" fillId="0" borderId="0" xfId="14" applyFont="1" applyFill="1" applyBorder="1" applyAlignment="1"/>
    <xf numFmtId="0" fontId="32" fillId="0" borderId="35" xfId="14" applyFont="1" applyBorder="1" applyAlignment="1">
      <alignment horizontal="centerContinuous"/>
    </xf>
    <xf numFmtId="0" fontId="32" fillId="0" borderId="25" xfId="14" applyFont="1" applyBorder="1" applyAlignment="1">
      <alignment horizontal="centerContinuous"/>
    </xf>
    <xf numFmtId="0" fontId="32" fillId="0" borderId="36" xfId="14" applyFont="1" applyBorder="1" applyAlignment="1">
      <alignment horizontal="centerContinuous"/>
    </xf>
    <xf numFmtId="0" fontId="32" fillId="0" borderId="0" xfId="14" applyFont="1" applyBorder="1" applyAlignment="1">
      <alignment horizontal="centerContinuous"/>
    </xf>
    <xf numFmtId="0" fontId="32" fillId="0" borderId="0" xfId="14" applyFont="1" applyBorder="1" applyAlignment="1">
      <alignment horizontal="center"/>
    </xf>
    <xf numFmtId="0" fontId="32" fillId="0" borderId="0" xfId="14" applyFont="1" applyFill="1" applyBorder="1" applyAlignment="1">
      <alignment horizontal="center"/>
    </xf>
    <xf numFmtId="0" fontId="32" fillId="0" borderId="0" xfId="14" quotePrefix="1" applyFont="1" applyAlignment="1">
      <alignment horizontal="center"/>
    </xf>
    <xf numFmtId="0" fontId="34" fillId="0" borderId="0" xfId="14" quotePrefix="1" applyFont="1" applyAlignment="1">
      <alignment horizontal="center"/>
    </xf>
    <xf numFmtId="0" fontId="32" fillId="0" borderId="0" xfId="14" quotePrefix="1" applyFont="1" applyFill="1" applyAlignment="1">
      <alignment horizontal="center"/>
    </xf>
    <xf numFmtId="0" fontId="36" fillId="0" borderId="0" xfId="14" applyFont="1"/>
    <xf numFmtId="0" fontId="37" fillId="0" borderId="0" xfId="14" quotePrefix="1" applyFont="1" applyFill="1" applyAlignment="1">
      <alignment horizontal="center"/>
    </xf>
    <xf numFmtId="0" fontId="37" fillId="0" borderId="0" xfId="14" applyFont="1" applyAlignment="1">
      <alignment horizontal="center"/>
    </xf>
    <xf numFmtId="0" fontId="37" fillId="0" borderId="0" xfId="14" quotePrefix="1" applyFont="1" applyAlignment="1">
      <alignment horizontal="center"/>
    </xf>
    <xf numFmtId="0" fontId="38" fillId="0" borderId="0" xfId="14" applyFont="1" applyAlignment="1">
      <alignment horizontal="center"/>
    </xf>
    <xf numFmtId="0" fontId="37" fillId="0" borderId="0" xfId="14" applyFont="1"/>
    <xf numFmtId="0" fontId="36" fillId="0" borderId="0" xfId="14" applyFont="1" applyFill="1"/>
    <xf numFmtId="37" fontId="24" fillId="0" borderId="0" xfId="14" applyNumberFormat="1" applyFont="1" applyFill="1" applyAlignment="1">
      <alignment horizontal="right" indent="1"/>
    </xf>
    <xf numFmtId="166" fontId="35" fillId="0" borderId="0" xfId="1" quotePrefix="1" applyNumberFormat="1" applyFont="1" applyAlignment="1">
      <alignment horizontal="center"/>
    </xf>
    <xf numFmtId="0" fontId="32" fillId="0" borderId="0" xfId="14" applyFont="1" applyAlignment="1">
      <alignment horizontal="right" indent="1"/>
    </xf>
    <xf numFmtId="37" fontId="35" fillId="0" borderId="0" xfId="14" applyNumberFormat="1" applyFont="1" applyFill="1" applyAlignment="1">
      <alignment horizontal="right" indent="1"/>
    </xf>
    <xf numFmtId="37" fontId="24" fillId="0" borderId="0" xfId="14" applyNumberFormat="1" applyFont="1" applyAlignment="1">
      <alignment horizontal="right" indent="1"/>
    </xf>
    <xf numFmtId="0" fontId="24" fillId="0" borderId="0" xfId="14" applyFont="1" applyAlignment="1">
      <alignment horizontal="right" indent="1"/>
    </xf>
    <xf numFmtId="0" fontId="24" fillId="0" borderId="0" xfId="14" applyFont="1" applyFill="1" applyAlignment="1">
      <alignment horizontal="right" indent="1"/>
    </xf>
    <xf numFmtId="3" fontId="24" fillId="0" borderId="0" xfId="14" applyNumberFormat="1" applyFont="1" applyAlignment="1">
      <alignment horizontal="right" indent="1"/>
    </xf>
    <xf numFmtId="37" fontId="35" fillId="0" borderId="0" xfId="14" applyNumberFormat="1" applyFont="1" applyAlignment="1">
      <alignment horizontal="right" indent="1"/>
    </xf>
    <xf numFmtId="38" fontId="24" fillId="0" borderId="0" xfId="14" applyNumberFormat="1" applyFont="1" applyAlignment="1">
      <alignment horizontal="right" indent="1"/>
    </xf>
    <xf numFmtId="3" fontId="35" fillId="0" borderId="0" xfId="14" applyNumberFormat="1" applyFont="1" applyAlignment="1">
      <alignment horizontal="right" indent="1"/>
    </xf>
    <xf numFmtId="37" fontId="24" fillId="0" borderId="0" xfId="14" applyNumberFormat="1" applyFont="1" applyBorder="1" applyAlignment="1">
      <alignment horizontal="right" indent="1"/>
    </xf>
    <xf numFmtId="37" fontId="24" fillId="0" borderId="0" xfId="14" applyNumberFormat="1" applyFont="1" applyFill="1" applyBorder="1" applyAlignment="1">
      <alignment horizontal="right" indent="1"/>
    </xf>
    <xf numFmtId="0" fontId="35" fillId="0" borderId="0" xfId="14" applyFont="1" applyAlignment="1">
      <alignment horizontal="right" indent="1"/>
    </xf>
    <xf numFmtId="0" fontId="24" fillId="0" borderId="0" xfId="14" applyFont="1" applyFill="1" applyBorder="1" applyAlignment="1">
      <alignment horizontal="right" indent="1"/>
    </xf>
    <xf numFmtId="37" fontId="29" fillId="0" borderId="0" xfId="5" applyNumberFormat="1" applyFont="1" applyFill="1" applyAlignment="1"/>
    <xf numFmtId="0" fontId="29" fillId="0" borderId="0" xfId="5" applyFont="1" applyFill="1" applyAlignment="1"/>
    <xf numFmtId="0" fontId="1" fillId="0" borderId="0" xfId="14" quotePrefix="1" applyFont="1"/>
    <xf numFmtId="0" fontId="35" fillId="0" borderId="0" xfId="14" applyFont="1" applyAlignment="1">
      <alignment horizontal="center" vertical="center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quotePrefix="1" applyFont="1" applyFill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169" fontId="8" fillId="0" borderId="6" xfId="0" applyNumberFormat="1" applyFont="1" applyFill="1" applyBorder="1"/>
    <xf numFmtId="169" fontId="0" fillId="0" borderId="6" xfId="0" applyNumberFormat="1" applyFill="1" applyBorder="1"/>
    <xf numFmtId="169" fontId="0" fillId="0" borderId="6" xfId="0" applyNumberFormat="1" applyBorder="1"/>
    <xf numFmtId="169" fontId="0" fillId="0" borderId="34" xfId="0" applyNumberFormat="1" applyBorder="1"/>
    <xf numFmtId="169" fontId="8" fillId="0" borderId="6" xfId="0" applyNumberFormat="1" applyFont="1" applyBorder="1"/>
    <xf numFmtId="0" fontId="8" fillId="0" borderId="6" xfId="0" applyFont="1" applyBorder="1"/>
    <xf numFmtId="0" fontId="8" fillId="0" borderId="34" xfId="0" applyFont="1" applyBorder="1"/>
    <xf numFmtId="0" fontId="0" fillId="0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wrapText="1"/>
    </xf>
    <xf numFmtId="10" fontId="0" fillId="0" borderId="0" xfId="18" applyNumberFormat="1" applyFont="1" applyFill="1" applyBorder="1"/>
    <xf numFmtId="168" fontId="0" fillId="0" borderId="0" xfId="0" applyNumberFormat="1" applyFont="1" applyFill="1"/>
    <xf numFmtId="168" fontId="0" fillId="0" borderId="1" xfId="0" applyNumberFormat="1" applyFont="1" applyFill="1" applyBorder="1"/>
    <xf numFmtId="184" fontId="0" fillId="0" borderId="0" xfId="18" applyNumberFormat="1" applyFont="1" applyFill="1"/>
    <xf numFmtId="184" fontId="0" fillId="0" borderId="1" xfId="18" applyNumberFormat="1" applyFont="1" applyFill="1" applyBorder="1"/>
    <xf numFmtId="185" fontId="0" fillId="0" borderId="6" xfId="0" applyNumberFormat="1" applyBorder="1"/>
    <xf numFmtId="185" fontId="0" fillId="0" borderId="4" xfId="0" applyNumberFormat="1" applyBorder="1"/>
    <xf numFmtId="185" fontId="0" fillId="0" borderId="34" xfId="0" applyNumberFormat="1" applyBorder="1"/>
    <xf numFmtId="185" fontId="0" fillId="0" borderId="5" xfId="0" applyNumberFormat="1" applyBorder="1"/>
    <xf numFmtId="185" fontId="0" fillId="0" borderId="0" xfId="0" applyNumberFormat="1"/>
    <xf numFmtId="185" fontId="2" fillId="0" borderId="0" xfId="0" applyNumberFormat="1" applyFont="1"/>
    <xf numFmtId="185" fontId="0" fillId="0" borderId="6" xfId="0" applyNumberFormat="1" applyFill="1" applyBorder="1"/>
    <xf numFmtId="185" fontId="0" fillId="0" borderId="4" xfId="0" applyNumberFormat="1" applyFill="1" applyBorder="1"/>
    <xf numFmtId="185" fontId="0" fillId="0" borderId="0" xfId="0" applyNumberFormat="1" applyAlignment="1">
      <alignment horizontal="center"/>
    </xf>
    <xf numFmtId="0" fontId="0" fillId="0" borderId="0" xfId="0" applyFont="1" applyBorder="1"/>
    <xf numFmtId="181" fontId="0" fillId="0" borderId="0" xfId="0" applyNumberFormat="1" applyFont="1" applyFill="1" applyBorder="1"/>
    <xf numFmtId="175" fontId="0" fillId="0" borderId="0" xfId="18" quotePrefix="1" applyNumberFormat="1" applyFont="1" applyFill="1" applyBorder="1" applyAlignment="1">
      <alignment horizontal="right"/>
    </xf>
    <xf numFmtId="175" fontId="0" fillId="0" borderId="0" xfId="18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top" wrapText="1"/>
    </xf>
    <xf numFmtId="0" fontId="0" fillId="0" borderId="1" xfId="0" applyFont="1" applyFill="1" applyBorder="1" applyAlignment="1">
      <alignment horizontal="right" vertical="top" wrapText="1"/>
    </xf>
    <xf numFmtId="0" fontId="5" fillId="0" borderId="0" xfId="0" applyFont="1" applyFill="1"/>
    <xf numFmtId="0" fontId="0" fillId="0" borderId="0" xfId="17" quotePrefix="1" applyFont="1" applyFill="1" applyBorder="1"/>
    <xf numFmtId="0" fontId="2" fillId="0" borderId="45" xfId="0" applyFont="1" applyFill="1" applyBorder="1" applyAlignment="1">
      <alignment horizontal="right" wrapText="1"/>
    </xf>
    <xf numFmtId="0" fontId="2" fillId="0" borderId="46" xfId="0" applyFont="1" applyFill="1" applyBorder="1" applyAlignment="1">
      <alignment horizontal="right" wrapText="1"/>
    </xf>
    <xf numFmtId="174" fontId="2" fillId="0" borderId="37" xfId="18" quotePrefix="1" applyNumberFormat="1" applyFont="1" applyFill="1" applyBorder="1" applyAlignment="1">
      <alignment horizontal="right"/>
    </xf>
    <xf numFmtId="174" fontId="2" fillId="0" borderId="1" xfId="18" quotePrefix="1" applyNumberFormat="1" applyFont="1" applyFill="1" applyBorder="1" applyAlignment="1">
      <alignment horizontal="right"/>
    </xf>
    <xf numFmtId="174" fontId="2" fillId="0" borderId="38" xfId="18" quotePrefix="1" applyNumberFormat="1" applyFont="1" applyFill="1" applyBorder="1" applyAlignment="1">
      <alignment horizontal="right"/>
    </xf>
    <xf numFmtId="166" fontId="2" fillId="4" borderId="35" xfId="1" applyNumberFormat="1" applyFont="1" applyFill="1" applyBorder="1" applyAlignment="1"/>
    <xf numFmtId="166" fontId="0" fillId="0" borderId="0" xfId="0" applyNumberFormat="1" applyFill="1" applyBorder="1"/>
    <xf numFmtId="186" fontId="0" fillId="4" borderId="3" xfId="0" applyNumberFormat="1" applyFont="1" applyFill="1" applyBorder="1" applyAlignment="1"/>
    <xf numFmtId="168" fontId="0" fillId="0" borderId="0" xfId="1" applyNumberFormat="1" applyFont="1" applyFill="1" applyBorder="1"/>
    <xf numFmtId="168" fontId="0" fillId="0" borderId="0" xfId="1" applyNumberFormat="1" applyFont="1" applyFill="1" applyBorder="1" applyAlignment="1">
      <alignment horizontal="right"/>
    </xf>
    <xf numFmtId="168" fontId="0" fillId="0" borderId="0" xfId="0" applyNumberFormat="1" applyFont="1" applyFill="1" applyBorder="1" applyAlignment="1">
      <alignment horizontal="right"/>
    </xf>
    <xf numFmtId="168" fontId="0" fillId="0" borderId="0" xfId="0" applyNumberFormat="1" applyFont="1" applyBorder="1" applyAlignment="1">
      <alignment horizontal="right"/>
    </xf>
    <xf numFmtId="168" fontId="0" fillId="0" borderId="0" xfId="1" applyNumberFormat="1" applyFont="1" applyFill="1" applyAlignment="1"/>
    <xf numFmtId="168" fontId="0" fillId="0" borderId="0" xfId="1" applyNumberFormat="1" applyFont="1" applyFill="1"/>
    <xf numFmtId="168" fontId="0" fillId="0" borderId="0" xfId="1" applyNumberFormat="1" applyFont="1" applyFill="1" applyBorder="1" applyAlignment="1"/>
    <xf numFmtId="168" fontId="2" fillId="4" borderId="25" xfId="1" applyNumberFormat="1" applyFont="1" applyFill="1" applyBorder="1" applyAlignment="1"/>
    <xf numFmtId="168" fontId="2" fillId="4" borderId="36" xfId="1" applyNumberFormat="1" applyFont="1" applyFill="1" applyBorder="1" applyAlignment="1"/>
    <xf numFmtId="168" fontId="0" fillId="0" borderId="0" xfId="0" applyNumberFormat="1" applyFill="1"/>
    <xf numFmtId="168" fontId="0" fillId="0" borderId="0" xfId="0" applyNumberFormat="1" applyFill="1" applyBorder="1"/>
    <xf numFmtId="168" fontId="2" fillId="4" borderId="25" xfId="0" applyNumberFormat="1" applyFont="1" applyFill="1" applyBorder="1" applyAlignment="1"/>
    <xf numFmtId="168" fontId="2" fillId="4" borderId="36" xfId="0" applyNumberFormat="1" applyFont="1" applyFill="1" applyBorder="1" applyAlignment="1"/>
    <xf numFmtId="187" fontId="14" fillId="0" borderId="3" xfId="5" applyNumberFormat="1" applyFont="1" applyFill="1" applyBorder="1" applyProtection="1">
      <protection locked="0"/>
    </xf>
    <xf numFmtId="187" fontId="31" fillId="0" borderId="3" xfId="11" applyNumberFormat="1" applyFont="1" applyFill="1" applyBorder="1" applyAlignment="1" applyProtection="1">
      <alignment horizontal="center"/>
      <protection locked="0"/>
    </xf>
    <xf numFmtId="187" fontId="1" fillId="2" borderId="23" xfId="11" applyNumberFormat="1" applyFont="1" applyFill="1" applyBorder="1"/>
    <xf numFmtId="187" fontId="1" fillId="0" borderId="4" xfId="11" applyNumberFormat="1" applyFont="1" applyFill="1" applyBorder="1" applyAlignment="1">
      <alignment horizontal="center"/>
    </xf>
    <xf numFmtId="187" fontId="14" fillId="0" borderId="41" xfId="5" applyNumberFormat="1" applyFont="1" applyFill="1" applyBorder="1" applyProtection="1">
      <protection locked="0"/>
    </xf>
    <xf numFmtId="187" fontId="14" fillId="0" borderId="2" xfId="5" applyNumberFormat="1" applyFont="1" applyFill="1" applyBorder="1" applyProtection="1">
      <protection locked="0"/>
    </xf>
    <xf numFmtId="187" fontId="31" fillId="0" borderId="33" xfId="11" applyNumberFormat="1" applyFont="1" applyFill="1" applyBorder="1" applyAlignment="1" applyProtection="1">
      <alignment horizontal="center"/>
      <protection locked="0"/>
    </xf>
    <xf numFmtId="168" fontId="0" fillId="0" borderId="4" xfId="1" applyNumberFormat="1" applyFont="1" applyBorder="1"/>
    <xf numFmtId="168" fontId="0" fillId="0" borderId="6" xfId="1" applyNumberFormat="1" applyFont="1" applyBorder="1"/>
    <xf numFmtId="168" fontId="0" fillId="4" borderId="3" xfId="1" applyNumberFormat="1" applyFont="1" applyFill="1" applyBorder="1" applyAlignment="1"/>
    <xf numFmtId="10" fontId="39" fillId="0" borderId="0" xfId="0" applyNumberFormat="1" applyFont="1" applyBorder="1"/>
    <xf numFmtId="0" fontId="2" fillId="0" borderId="0" xfId="0" applyFont="1" applyAlignment="1">
      <alignment horizontal="right"/>
    </xf>
    <xf numFmtId="10" fontId="2" fillId="0" borderId="0" xfId="0" applyNumberFormat="1" applyFont="1"/>
    <xf numFmtId="0" fontId="0" fillId="0" borderId="0" xfId="0" applyFont="1" applyBorder="1" applyAlignment="1">
      <alignment horizontal="right"/>
    </xf>
    <xf numFmtId="0" fontId="0" fillId="0" borderId="0" xfId="0" applyAlignment="1">
      <alignment horizontal="right" wrapText="1"/>
    </xf>
    <xf numFmtId="166" fontId="0" fillId="0" borderId="0" xfId="1" applyNumberFormat="1" applyFont="1" applyAlignment="1">
      <alignment horizontal="right"/>
    </xf>
    <xf numFmtId="0" fontId="2" fillId="0" borderId="47" xfId="0" applyFont="1" applyFill="1" applyBorder="1" applyAlignment="1">
      <alignment horizontal="right" wrapText="1"/>
    </xf>
    <xf numFmtId="0" fontId="0" fillId="0" borderId="4" xfId="18" quotePrefix="1" applyFont="1" applyFill="1" applyBorder="1" applyAlignment="1">
      <alignment horizontal="center"/>
    </xf>
    <xf numFmtId="0" fontId="0" fillId="0" borderId="34" xfId="18" applyFont="1" applyFill="1" applyBorder="1" applyAlignment="1">
      <alignment horizontal="center"/>
    </xf>
    <xf numFmtId="175" fontId="0" fillId="0" borderId="4" xfId="1" applyNumberFormat="1" applyFont="1" applyFill="1" applyBorder="1"/>
    <xf numFmtId="175" fontId="0" fillId="0" borderId="34" xfId="1" applyNumberFormat="1" applyFont="1" applyFill="1" applyBorder="1"/>
    <xf numFmtId="169" fontId="0" fillId="0" borderId="4" xfId="0" applyNumberFormat="1" applyFont="1" applyFill="1" applyBorder="1" applyAlignment="1">
      <alignment horizontal="right"/>
    </xf>
    <xf numFmtId="169" fontId="0" fillId="0" borderId="34" xfId="0" applyNumberFormat="1" applyFont="1" applyFill="1" applyBorder="1" applyAlignment="1">
      <alignment horizontal="right"/>
    </xf>
    <xf numFmtId="10" fontId="0" fillId="0" borderId="4" xfId="1" applyNumberFormat="1" applyFont="1" applyFill="1" applyBorder="1"/>
    <xf numFmtId="10" fontId="0" fillId="0" borderId="34" xfId="1" applyNumberFormat="1" applyFont="1" applyFill="1" applyBorder="1"/>
    <xf numFmtId="10" fontId="0" fillId="0" borderId="36" xfId="18" applyNumberFormat="1" applyFont="1" applyFill="1" applyBorder="1"/>
    <xf numFmtId="0" fontId="0" fillId="0" borderId="35" xfId="18" applyFont="1" applyFill="1" applyBorder="1" applyAlignment="1">
      <alignment horizontal="center"/>
    </xf>
    <xf numFmtId="0" fontId="0" fillId="0" borderId="25" xfId="18" applyFont="1" applyFill="1" applyBorder="1" applyAlignment="1">
      <alignment horizontal="center"/>
    </xf>
    <xf numFmtId="10" fontId="0" fillId="0" borderId="3" xfId="18" applyNumberFormat="1" applyFont="1" applyFill="1" applyBorder="1"/>
    <xf numFmtId="0" fontId="0" fillId="0" borderId="33" xfId="18" quotePrefix="1" applyFont="1" applyFill="1" applyBorder="1" applyAlignment="1">
      <alignment horizontal="center"/>
    </xf>
    <xf numFmtId="175" fontId="0" fillId="0" borderId="33" xfId="1" applyNumberFormat="1" applyFont="1" applyFill="1" applyBorder="1"/>
    <xf numFmtId="183" fontId="0" fillId="0" borderId="4" xfId="18" applyNumberFormat="1" applyFont="1" applyFill="1" applyBorder="1" applyAlignment="1">
      <alignment horizontal="right"/>
    </xf>
    <xf numFmtId="10" fontId="0" fillId="0" borderId="33" xfId="1" applyNumberFormat="1" applyFont="1" applyFill="1" applyBorder="1"/>
    <xf numFmtId="175" fontId="0" fillId="0" borderId="0" xfId="18" applyNumberFormat="1" applyFont="1" applyFill="1" applyBorder="1" applyAlignment="1">
      <alignment horizontal="left"/>
    </xf>
    <xf numFmtId="0" fontId="0" fillId="0" borderId="34" xfId="0" applyFont="1" applyBorder="1"/>
    <xf numFmtId="10" fontId="0" fillId="0" borderId="3" xfId="0" applyNumberFormat="1" applyFont="1" applyBorder="1"/>
    <xf numFmtId="170" fontId="0" fillId="0" borderId="37" xfId="0" applyNumberFormat="1" applyBorder="1" applyAlignment="1">
      <alignment horizontal="right"/>
    </xf>
    <xf numFmtId="185" fontId="0" fillId="0" borderId="38" xfId="0" applyNumberFormat="1" applyBorder="1"/>
    <xf numFmtId="168" fontId="1" fillId="0" borderId="34" xfId="1" applyNumberFormat="1" applyFont="1" applyBorder="1"/>
    <xf numFmtId="0" fontId="0" fillId="0" borderId="35" xfId="0" applyBorder="1"/>
    <xf numFmtId="185" fontId="0" fillId="0" borderId="25" xfId="0" applyNumberFormat="1" applyBorder="1"/>
    <xf numFmtId="169" fontId="0" fillId="0" borderId="36" xfId="0" applyNumberFormat="1" applyBorder="1"/>
    <xf numFmtId="169" fontId="1" fillId="0" borderId="34" xfId="1" applyNumberFormat="1" applyFont="1" applyBorder="1"/>
    <xf numFmtId="168" fontId="0" fillId="0" borderId="35" xfId="1" applyNumberFormat="1" applyFont="1" applyBorder="1"/>
    <xf numFmtId="169" fontId="0" fillId="0" borderId="35" xfId="0" applyNumberFormat="1" applyBorder="1"/>
    <xf numFmtId="185" fontId="0" fillId="0" borderId="1" xfId="0" applyNumberFormat="1" applyBorder="1"/>
    <xf numFmtId="185" fontId="0" fillId="0" borderId="0" xfId="0" applyNumberFormat="1" applyFill="1"/>
    <xf numFmtId="185" fontId="0" fillId="0" borderId="1" xfId="0" applyNumberForma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10" fontId="0" fillId="0" borderId="36" xfId="18" applyNumberFormat="1" applyFont="1" applyFill="1" applyBorder="1" applyAlignment="1">
      <alignment horizontal="right"/>
    </xf>
    <xf numFmtId="0" fontId="0" fillId="0" borderId="36" xfId="18" applyFont="1" applyFill="1" applyBorder="1" applyAlignment="1">
      <alignment horizontal="center"/>
    </xf>
    <xf numFmtId="0" fontId="0" fillId="0" borderId="35" xfId="0" applyFont="1" applyBorder="1" applyAlignment="1">
      <alignment horizontal="right"/>
    </xf>
    <xf numFmtId="175" fontId="0" fillId="0" borderId="36" xfId="18" applyNumberFormat="1" applyFont="1" applyFill="1" applyBorder="1"/>
    <xf numFmtId="9" fontId="0" fillId="0" borderId="4" xfId="2" applyFont="1" applyBorder="1" applyAlignment="1">
      <alignment horizontal="right"/>
    </xf>
    <xf numFmtId="0" fontId="0" fillId="0" borderId="25" xfId="0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10" fontId="0" fillId="0" borderId="36" xfId="0" applyNumberFormat="1" applyFont="1" applyBorder="1"/>
    <xf numFmtId="0" fontId="0" fillId="0" borderId="35" xfId="0" applyFont="1" applyBorder="1"/>
    <xf numFmtId="0" fontId="0" fillId="0" borderId="36" xfId="0" applyFont="1" applyBorder="1"/>
    <xf numFmtId="0" fontId="25" fillId="0" borderId="0" xfId="18" applyFont="1" applyFill="1" applyBorder="1" applyAlignment="1">
      <alignment horizontal="left"/>
    </xf>
    <xf numFmtId="0" fontId="2" fillId="0" borderId="0" xfId="18" applyFont="1" applyFill="1" applyBorder="1" applyAlignment="1">
      <alignment horizontal="left"/>
    </xf>
    <xf numFmtId="169" fontId="0" fillId="0" borderId="33" xfId="0" applyNumberFormat="1" applyFont="1" applyFill="1" applyBorder="1" applyAlignment="1">
      <alignment horizontal="right"/>
    </xf>
    <xf numFmtId="0" fontId="2" fillId="0" borderId="1" xfId="18" applyFont="1" applyFill="1" applyBorder="1" applyAlignment="1"/>
    <xf numFmtId="0" fontId="0" fillId="0" borderId="1" xfId="0" applyFont="1" applyBorder="1" applyAlignment="1">
      <alignment horizontal="right"/>
    </xf>
    <xf numFmtId="0" fontId="0" fillId="0" borderId="1" xfId="18" applyFont="1" applyFill="1" applyBorder="1" applyAlignment="1"/>
    <xf numFmtId="0" fontId="0" fillId="0" borderId="1" xfId="18" applyFont="1" applyFill="1" applyBorder="1"/>
    <xf numFmtId="0" fontId="0" fillId="0" borderId="4" xfId="0" applyFont="1" applyBorder="1"/>
    <xf numFmtId="10" fontId="0" fillId="0" borderId="0" xfId="18" applyNumberFormat="1" applyFont="1" applyFill="1"/>
    <xf numFmtId="10" fontId="0" fillId="0" borderId="0" xfId="2" applyNumberFormat="1" applyFont="1" applyFill="1" applyBorder="1" applyAlignment="1">
      <alignment horizontal="right"/>
    </xf>
    <xf numFmtId="0" fontId="2" fillId="0" borderId="47" xfId="0" applyFont="1" applyBorder="1" applyAlignment="1">
      <alignment horizontal="right" wrapText="1"/>
    </xf>
    <xf numFmtId="0" fontId="2" fillId="0" borderId="33" xfId="0" applyFont="1" applyFill="1" applyBorder="1" applyAlignment="1">
      <alignment horizontal="right" wrapText="1"/>
    </xf>
    <xf numFmtId="174" fontId="2" fillId="0" borderId="34" xfId="18" quotePrefix="1" applyNumberFormat="1" applyFont="1" applyFill="1" applyBorder="1" applyAlignment="1">
      <alignment horizontal="right"/>
    </xf>
    <xf numFmtId="0" fontId="2" fillId="0" borderId="33" xfId="18" applyFont="1" applyFill="1" applyBorder="1" applyAlignment="1">
      <alignment horizontal="right" wrapText="1"/>
    </xf>
    <xf numFmtId="0" fontId="2" fillId="0" borderId="33" xfId="0" applyFont="1" applyBorder="1" applyAlignment="1">
      <alignment horizontal="right" wrapText="1"/>
    </xf>
    <xf numFmtId="168" fontId="0" fillId="0" borderId="33" xfId="1" applyNumberFormat="1" applyFont="1" applyFill="1" applyBorder="1" applyAlignment="1">
      <alignment horizontal="right"/>
    </xf>
    <xf numFmtId="168" fontId="0" fillId="0" borderId="4" xfId="1" applyNumberFormat="1" applyFont="1" applyFill="1" applyBorder="1" applyAlignment="1">
      <alignment horizontal="right"/>
    </xf>
    <xf numFmtId="168" fontId="0" fillId="0" borderId="34" xfId="1" applyNumberFormat="1" applyFont="1" applyFill="1" applyBorder="1" applyAlignment="1">
      <alignment horizontal="right"/>
    </xf>
    <xf numFmtId="168" fontId="0" fillId="0" borderId="35" xfId="1" applyNumberFormat="1" applyFont="1" applyFill="1" applyBorder="1" applyAlignment="1">
      <alignment horizontal="center"/>
    </xf>
    <xf numFmtId="168" fontId="0" fillId="0" borderId="0" xfId="1" applyNumberFormat="1" applyFont="1" applyBorder="1" applyAlignment="1">
      <alignment horizontal="right"/>
    </xf>
    <xf numFmtId="168" fontId="0" fillId="0" borderId="1" xfId="1" applyNumberFormat="1" applyFont="1" applyBorder="1" applyAlignment="1">
      <alignment horizontal="right"/>
    </xf>
    <xf numFmtId="168" fontId="0" fillId="0" borderId="4" xfId="1" applyNumberFormat="1" applyFont="1" applyBorder="1" applyAlignment="1">
      <alignment horizontal="right"/>
    </xf>
    <xf numFmtId="168" fontId="0" fillId="0" borderId="35" xfId="1" applyNumberFormat="1" applyFont="1" applyBorder="1" applyAlignment="1">
      <alignment horizontal="right"/>
    </xf>
    <xf numFmtId="185" fontId="0" fillId="0" borderId="0" xfId="1" applyNumberFormat="1" applyFont="1"/>
    <xf numFmtId="185" fontId="0" fillId="0" borderId="0" xfId="1" applyNumberFormat="1" applyFont="1" applyBorder="1"/>
    <xf numFmtId="185" fontId="2" fillId="4" borderId="35" xfId="1" applyNumberFormat="1" applyFont="1" applyFill="1" applyBorder="1" applyAlignment="1"/>
    <xf numFmtId="186" fontId="0" fillId="0" borderId="3" xfId="0" applyNumberFormat="1" applyFont="1" applyFill="1" applyBorder="1" applyAlignment="1"/>
    <xf numFmtId="10" fontId="39" fillId="0" borderId="0" xfId="0" applyNumberFormat="1" applyFont="1"/>
    <xf numFmtId="185" fontId="0" fillId="0" borderId="49" xfId="0" applyNumberFormat="1" applyBorder="1"/>
    <xf numFmtId="185" fontId="0" fillId="0" borderId="50" xfId="0" applyNumberFormat="1" applyBorder="1"/>
    <xf numFmtId="0" fontId="0" fillId="0" borderId="37" xfId="0" applyBorder="1"/>
    <xf numFmtId="10" fontId="0" fillId="0" borderId="0" xfId="0" applyNumberFormat="1" applyFill="1" applyAlignment="1">
      <alignment horizontal="right"/>
    </xf>
    <xf numFmtId="188" fontId="14" fillId="0" borderId="19" xfId="3" applyNumberFormat="1" applyFont="1" applyFill="1" applyBorder="1" applyProtection="1">
      <protection locked="0"/>
    </xf>
    <xf numFmtId="188" fontId="31" fillId="0" borderId="19" xfId="11" applyNumberFormat="1" applyFont="1" applyFill="1" applyBorder="1" applyProtection="1">
      <protection locked="0"/>
    </xf>
    <xf numFmtId="188" fontId="31" fillId="0" borderId="20" xfId="11" applyNumberFormat="1" applyFont="1" applyFill="1" applyBorder="1" applyProtection="1">
      <protection locked="0"/>
    </xf>
    <xf numFmtId="188" fontId="1" fillId="0" borderId="21" xfId="11" applyNumberFormat="1" applyFont="1" applyFill="1" applyBorder="1"/>
    <xf numFmtId="188" fontId="1" fillId="0" borderId="17" xfId="11" applyNumberFormat="1" applyFont="1" applyFill="1" applyBorder="1"/>
    <xf numFmtId="188" fontId="14" fillId="0" borderId="40" xfId="3" applyNumberFormat="1" applyFont="1" applyFill="1" applyBorder="1" applyProtection="1">
      <protection locked="0"/>
    </xf>
    <xf numFmtId="188" fontId="14" fillId="0" borderId="43" xfId="3" applyNumberFormat="1" applyFont="1" applyFill="1" applyBorder="1" applyProtection="1"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85" fontId="0" fillId="0" borderId="0" xfId="1" applyNumberFormat="1" applyFont="1" applyFill="1"/>
    <xf numFmtId="185" fontId="0" fillId="0" borderId="0" xfId="1" applyNumberFormat="1" applyFont="1" applyFill="1" applyBorder="1"/>
    <xf numFmtId="0" fontId="0" fillId="0" borderId="37" xfId="0" applyFont="1" applyFill="1" applyBorder="1"/>
    <xf numFmtId="169" fontId="0" fillId="0" borderId="53" xfId="0" applyNumberFormat="1" applyBorder="1"/>
    <xf numFmtId="169" fontId="0" fillId="0" borderId="48" xfId="0" applyNumberFormat="1" applyBorder="1"/>
    <xf numFmtId="169" fontId="0" fillId="0" borderId="37" xfId="0" applyNumberFormat="1" applyBorder="1"/>
    <xf numFmtId="10" fontId="0" fillId="0" borderId="51" xfId="1" applyNumberFormat="1" applyFont="1" applyFill="1" applyBorder="1"/>
    <xf numFmtId="10" fontId="0" fillId="0" borderId="50" xfId="1" applyNumberFormat="1" applyFont="1" applyFill="1" applyBorder="1"/>
    <xf numFmtId="10" fontId="0" fillId="0" borderId="52" xfId="1" applyNumberFormat="1" applyFont="1" applyFill="1" applyBorder="1"/>
    <xf numFmtId="0" fontId="0" fillId="0" borderId="52" xfId="0" applyFont="1" applyFill="1" applyBorder="1"/>
    <xf numFmtId="0" fontId="4" fillId="0" borderId="0" xfId="14" applyFont="1"/>
    <xf numFmtId="180" fontId="35" fillId="0" borderId="0" xfId="14" applyNumberFormat="1" applyFont="1" applyBorder="1" applyAlignment="1">
      <alignment horizontal="right"/>
    </xf>
    <xf numFmtId="0" fontId="43" fillId="0" borderId="0" xfId="14" applyFont="1"/>
    <xf numFmtId="0" fontId="35" fillId="0" borderId="0" xfId="14" applyFont="1"/>
    <xf numFmtId="0" fontId="44" fillId="0" borderId="0" xfId="14" applyFont="1"/>
    <xf numFmtId="0" fontId="35" fillId="0" borderId="0" xfId="14" applyFont="1" applyAlignment="1">
      <alignment horizontal="center"/>
    </xf>
    <xf numFmtId="0" fontId="35" fillId="0" borderId="0" xfId="14" applyFont="1" applyFill="1" applyAlignment="1">
      <alignment horizontal="center"/>
    </xf>
    <xf numFmtId="182" fontId="35" fillId="0" borderId="0" xfId="14" applyNumberFormat="1" applyFont="1"/>
    <xf numFmtId="182" fontId="24" fillId="0" borderId="0" xfId="14" applyNumberFormat="1" applyFont="1"/>
    <xf numFmtId="177" fontId="32" fillId="4" borderId="3" xfId="0" applyNumberFormat="1" applyFont="1" applyFill="1" applyBorder="1"/>
    <xf numFmtId="185" fontId="0" fillId="0" borderId="0" xfId="0" applyNumberFormat="1" applyFill="1" applyAlignment="1">
      <alignment horizontal="right"/>
    </xf>
    <xf numFmtId="185" fontId="8" fillId="0" borderId="0" xfId="1" applyNumberFormat="1" applyFont="1"/>
    <xf numFmtId="180" fontId="8" fillId="0" borderId="0" xfId="0" applyNumberFormat="1" applyFont="1" applyFill="1"/>
    <xf numFmtId="189" fontId="0" fillId="0" borderId="3" xfId="1" applyNumberFormat="1" applyFont="1" applyBorder="1"/>
    <xf numFmtId="189" fontId="1" fillId="0" borderId="34" xfId="1" applyNumberFormat="1" applyFont="1" applyBorder="1"/>
    <xf numFmtId="189" fontId="0" fillId="0" borderId="0" xfId="1" quotePrefix="1" applyNumberFormat="1" applyFont="1" applyAlignment="1">
      <alignment horizontal="left"/>
    </xf>
    <xf numFmtId="190" fontId="0" fillId="4" borderId="3" xfId="0" applyNumberFormat="1" applyFont="1" applyFill="1" applyBorder="1" applyAlignment="1"/>
    <xf numFmtId="190" fontId="0" fillId="0" borderId="3" xfId="0" applyNumberFormat="1" applyFont="1" applyFill="1" applyBorder="1" applyAlignment="1"/>
    <xf numFmtId="189" fontId="0" fillId="0" borderId="0" xfId="1" applyNumberFormat="1" applyFont="1"/>
    <xf numFmtId="189" fontId="0" fillId="0" borderId="0" xfId="1" applyNumberFormat="1" applyFont="1" applyBorder="1"/>
    <xf numFmtId="189" fontId="2" fillId="4" borderId="25" xfId="1" applyNumberFormat="1" applyFont="1" applyFill="1" applyBorder="1" applyAlignment="1"/>
    <xf numFmtId="189" fontId="2" fillId="4" borderId="36" xfId="1" applyNumberFormat="1" applyFont="1" applyFill="1" applyBorder="1" applyAlignment="1"/>
    <xf numFmtId="0" fontId="45" fillId="0" borderId="0" xfId="0" applyFont="1" applyAlignment="1">
      <alignment horizontal="right"/>
    </xf>
    <xf numFmtId="189" fontId="29" fillId="0" borderId="3" xfId="1" applyNumberFormat="1" applyFont="1" applyFill="1" applyBorder="1"/>
    <xf numFmtId="0" fontId="29" fillId="0" borderId="0" xfId="0" applyFont="1" applyFill="1"/>
    <xf numFmtId="0" fontId="45" fillId="0" borderId="0" xfId="0" applyFont="1"/>
    <xf numFmtId="180" fontId="29" fillId="0" borderId="0" xfId="13" applyNumberFormat="1" applyFont="1" applyFill="1"/>
    <xf numFmtId="166" fontId="0" fillId="0" borderId="6" xfId="1" applyNumberFormat="1" applyFont="1" applyFill="1" applyBorder="1" applyAlignment="1">
      <alignment vertical="center"/>
    </xf>
    <xf numFmtId="166" fontId="0" fillId="0" borderId="4" xfId="1" applyNumberFormat="1" applyFont="1" applyFill="1" applyBorder="1" applyAlignment="1">
      <alignment vertical="center"/>
    </xf>
    <xf numFmtId="1" fontId="0" fillId="0" borderId="54" xfId="0" applyNumberFormat="1" applyBorder="1" applyAlignment="1"/>
    <xf numFmtId="1" fontId="0" fillId="0" borderId="50" xfId="0" applyNumberFormat="1" applyBorder="1" applyAlignment="1"/>
    <xf numFmtId="1" fontId="0" fillId="0" borderId="52" xfId="0" applyNumberFormat="1" applyBorder="1" applyAlignment="1"/>
    <xf numFmtId="166" fontId="0" fillId="0" borderId="54" xfId="1" applyNumberFormat="1" applyFont="1" applyBorder="1"/>
    <xf numFmtId="166" fontId="0" fillId="0" borderId="50" xfId="1" applyNumberFormat="1" applyFont="1" applyBorder="1"/>
    <xf numFmtId="166" fontId="0" fillId="0" borderId="52" xfId="1" applyNumberFormat="1" applyFont="1" applyBorder="1"/>
    <xf numFmtId="2" fontId="8" fillId="0" borderId="6" xfId="0" applyNumberFormat="1" applyFont="1" applyFill="1" applyBorder="1" applyAlignment="1"/>
    <xf numFmtId="2" fontId="8" fillId="0" borderId="4" xfId="0" applyNumberFormat="1" applyFont="1" applyFill="1" applyBorder="1" applyAlignment="1"/>
    <xf numFmtId="2" fontId="8" fillId="0" borderId="34" xfId="0" applyNumberFormat="1" applyFont="1" applyFill="1" applyBorder="1" applyAlignment="1"/>
    <xf numFmtId="2" fontId="8" fillId="0" borderId="6" xfId="0" applyNumberFormat="1" applyFont="1" applyBorder="1"/>
    <xf numFmtId="2" fontId="8" fillId="0" borderId="4" xfId="0" applyNumberFormat="1" applyFont="1" applyBorder="1"/>
    <xf numFmtId="2" fontId="8" fillId="0" borderId="34" xfId="0" applyNumberFormat="1" applyFont="1" applyBorder="1"/>
    <xf numFmtId="0" fontId="0" fillId="0" borderId="1" xfId="0" applyBorder="1" applyAlignment="1">
      <alignment horizontal="center"/>
    </xf>
    <xf numFmtId="0" fontId="23" fillId="0" borderId="0" xfId="6" quotePrefix="1" applyFont="1" applyFill="1" applyAlignment="1">
      <alignment horizontal="center"/>
    </xf>
    <xf numFmtId="37" fontId="21" fillId="0" borderId="0" xfId="5" applyNumberFormat="1" applyFont="1" applyFill="1" applyBorder="1" applyAlignment="1">
      <alignment horizontal="center"/>
    </xf>
    <xf numFmtId="37" fontId="9" fillId="0" borderId="0" xfId="7" applyNumberFormat="1" applyFont="1" applyFill="1" applyBorder="1" applyAlignment="1">
      <alignment horizontal="center"/>
    </xf>
    <xf numFmtId="0" fontId="9" fillId="0" borderId="0" xfId="7" applyFont="1" applyFill="1" applyBorder="1" applyAlignment="1">
      <alignment horizontal="center"/>
    </xf>
    <xf numFmtId="37" fontId="9" fillId="0" borderId="0" xfId="5" applyNumberFormat="1" applyFont="1" applyFill="1" applyAlignment="1">
      <alignment horizontal="center"/>
    </xf>
    <xf numFmtId="0" fontId="9" fillId="0" borderId="0" xfId="5" applyFont="1" applyFill="1" applyAlignment="1">
      <alignment horizontal="center"/>
    </xf>
    <xf numFmtId="0" fontId="9" fillId="0" borderId="0" xfId="5" applyNumberFormat="1" applyFont="1" applyFill="1" applyAlignment="1">
      <alignment horizontal="center"/>
    </xf>
    <xf numFmtId="37" fontId="9" fillId="0" borderId="7" xfId="7" applyNumberFormat="1" applyFont="1" applyBorder="1" applyAlignment="1">
      <alignment horizontal="center"/>
    </xf>
    <xf numFmtId="0" fontId="9" fillId="0" borderId="13" xfId="7" applyFont="1" applyBorder="1" applyAlignment="1">
      <alignment horizontal="center"/>
    </xf>
    <xf numFmtId="0" fontId="9" fillId="0" borderId="26" xfId="7" applyFont="1" applyBorder="1" applyAlignment="1">
      <alignment horizontal="center"/>
    </xf>
    <xf numFmtId="37" fontId="9" fillId="0" borderId="22" xfId="8" applyNumberFormat="1" applyFont="1" applyBorder="1" applyAlignment="1">
      <alignment horizontal="center" wrapText="1"/>
    </xf>
    <xf numFmtId="37" fontId="9" fillId="0" borderId="4" xfId="8" applyNumberFormat="1" applyFont="1" applyBorder="1" applyAlignment="1">
      <alignment horizontal="center" wrapText="1"/>
    </xf>
    <xf numFmtId="37" fontId="9" fillId="0" borderId="27" xfId="8" applyNumberFormat="1" applyFont="1" applyBorder="1" applyAlignment="1">
      <alignment horizontal="center" wrapText="1"/>
    </xf>
    <xf numFmtId="37" fontId="9" fillId="0" borderId="28" xfId="8" applyNumberFormat="1" applyFont="1" applyBorder="1" applyAlignment="1">
      <alignment horizontal="center" wrapText="1"/>
    </xf>
    <xf numFmtId="0" fontId="32" fillId="0" borderId="0" xfId="14" applyFont="1" applyAlignment="1">
      <alignment horizontal="center"/>
    </xf>
    <xf numFmtId="0" fontId="32" fillId="0" borderId="0" xfId="14" quotePrefix="1" applyFont="1" applyAlignment="1">
      <alignment horizontal="center"/>
    </xf>
    <xf numFmtId="0" fontId="33" fillId="0" borderId="0" xfId="14" applyFont="1" applyAlignment="1">
      <alignment horizontal="center"/>
    </xf>
    <xf numFmtId="0" fontId="32" fillId="0" borderId="35" xfId="14" applyFont="1" applyBorder="1" applyAlignment="1">
      <alignment horizontal="center"/>
    </xf>
    <xf numFmtId="0" fontId="32" fillId="0" borderId="25" xfId="14" applyFont="1" applyBorder="1" applyAlignment="1">
      <alignment horizontal="center"/>
    </xf>
    <xf numFmtId="0" fontId="32" fillId="0" borderId="36" xfId="14" applyFont="1" applyBorder="1" applyAlignment="1">
      <alignment horizontal="center"/>
    </xf>
    <xf numFmtId="0" fontId="32" fillId="0" borderId="35" xfId="14" applyFont="1" applyFill="1" applyBorder="1" applyAlignment="1">
      <alignment horizontal="center"/>
    </xf>
    <xf numFmtId="0" fontId="32" fillId="0" borderId="25" xfId="14" applyFont="1" applyFill="1" applyBorder="1" applyAlignment="1">
      <alignment horizontal="center"/>
    </xf>
    <xf numFmtId="0" fontId="32" fillId="0" borderId="36" xfId="14" applyFont="1" applyFill="1" applyBorder="1" applyAlignment="1">
      <alignment horizontal="center"/>
    </xf>
  </cellXfs>
  <cellStyles count="23">
    <cellStyle name="Affinity Exhibit Header_PFAD selection exhibit for MEARIE" xfId="19" xr:uid="{00000000-0005-0000-0000-000000000000}"/>
    <cellStyle name="Affinity Totals" xfId="21" xr:uid="{00000000-0005-0000-0000-000001000000}"/>
    <cellStyle name="Bad" xfId="13" builtinId="27"/>
    <cellStyle name="Comma" xfId="1" builtinId="3"/>
    <cellStyle name="Comma 2" xfId="3" xr:uid="{00000000-0005-0000-0000-000004000000}"/>
    <cellStyle name="Comma 3" xfId="16" xr:uid="{00000000-0005-0000-0000-000005000000}"/>
    <cellStyle name="Comma 3 2" xfId="11" xr:uid="{00000000-0005-0000-0000-000006000000}"/>
    <cellStyle name="Currency 2" xfId="12" xr:uid="{00000000-0005-0000-0000-000007000000}"/>
    <cellStyle name="Neutral" xfId="17" builtinId="28"/>
    <cellStyle name="Normal" xfId="0" builtinId="0"/>
    <cellStyle name="Normal 13" xfId="7" xr:uid="{00000000-0005-0000-0000-00000A000000}"/>
    <cellStyle name="Normal 2" xfId="20" xr:uid="{00000000-0005-0000-0000-00000B000000}"/>
    <cellStyle name="Normal 2 9" xfId="8" xr:uid="{00000000-0005-0000-0000-00000C000000}"/>
    <cellStyle name="Normal 3" xfId="14" xr:uid="{00000000-0005-0000-0000-00000D000000}"/>
    <cellStyle name="Normal 4 2 2" xfId="9" xr:uid="{00000000-0005-0000-0000-00000E000000}"/>
    <cellStyle name="Normal 4 3" xfId="10" xr:uid="{00000000-0005-0000-0000-00000F000000}"/>
    <cellStyle name="Normal_Additional_Exhibit_-_Capital_Required_for_Balance_Sheet_Assets(1)" xfId="5" xr:uid="{00000000-0005-0000-0000-000010000000}"/>
    <cellStyle name="Normal_Canadian 2" xfId="6" xr:uid="{00000000-0005-0000-0000-000011000000}"/>
    <cellStyle name="Normal_Copy of Kings.reserve.1205.Scenario 1 FINAL2" xfId="18" xr:uid="{00000000-0005-0000-0000-000012000000}"/>
    <cellStyle name="Normal_PC1 Interim 2007 a7" xfId="4" xr:uid="{00000000-0005-0000-0000-000013000000}"/>
    <cellStyle name="Percent" xfId="2" builtinId="5"/>
    <cellStyle name="Percent 2" xfId="22" xr:uid="{00000000-0005-0000-0000-000015000000}"/>
    <cellStyle name="Percent 3" xfId="15" xr:uid="{00000000-0005-0000-0000-000016000000}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tabSelected="1" view="pageBreakPreview" zoomScaleNormal="100" zoomScaleSheetLayoutView="100" workbookViewId="0">
      <selection activeCell="B1" sqref="B1"/>
    </sheetView>
  </sheetViews>
  <sheetFormatPr defaultColWidth="9.1796875" defaultRowHeight="14.5"/>
  <cols>
    <col min="1" max="1" width="8.54296875" customWidth="1"/>
    <col min="2" max="2" width="22.54296875" customWidth="1"/>
    <col min="3" max="7" width="11.7265625" customWidth="1"/>
    <col min="8" max="8" width="12.26953125" customWidth="1"/>
    <col min="9" max="12" width="11.7265625" customWidth="1"/>
    <col min="13" max="13" width="3.81640625" customWidth="1"/>
    <col min="14" max="21" width="11.7265625" customWidth="1"/>
  </cols>
  <sheetData>
    <row r="1" spans="1:13" ht="18.5">
      <c r="B1" s="4" t="s">
        <v>340</v>
      </c>
      <c r="C1" s="4"/>
      <c r="L1" s="104" t="s">
        <v>54</v>
      </c>
      <c r="M1" s="105" t="s">
        <v>291</v>
      </c>
    </row>
    <row r="2" spans="1:13" ht="18.5">
      <c r="L2" s="104" t="s">
        <v>55</v>
      </c>
      <c r="M2" s="105">
        <v>1</v>
      </c>
    </row>
    <row r="3" spans="1:13">
      <c r="B3" s="3" t="s">
        <v>6</v>
      </c>
      <c r="C3" s="3"/>
    </row>
    <row r="4" spans="1:13">
      <c r="B4" t="s">
        <v>0</v>
      </c>
      <c r="E4" s="1" t="s">
        <v>37</v>
      </c>
      <c r="F4" s="1" t="s">
        <v>38</v>
      </c>
      <c r="G4" s="1" t="s">
        <v>39</v>
      </c>
    </row>
    <row r="5" spans="1:13">
      <c r="B5" s="22" t="s">
        <v>53</v>
      </c>
      <c r="C5" s="21"/>
      <c r="E5" s="24">
        <v>42369</v>
      </c>
      <c r="F5" s="24">
        <f>E5</f>
        <v>42369</v>
      </c>
      <c r="G5" s="24">
        <f>F5</f>
        <v>42369</v>
      </c>
    </row>
    <row r="6" spans="1:13" s="5" customFormat="1">
      <c r="B6" t="s">
        <v>1</v>
      </c>
      <c r="C6"/>
      <c r="E6" s="24">
        <v>42735</v>
      </c>
      <c r="F6" s="24">
        <v>42916</v>
      </c>
      <c r="G6" s="24">
        <v>43281</v>
      </c>
    </row>
    <row r="7" spans="1:13">
      <c r="B7" s="22" t="s">
        <v>113</v>
      </c>
      <c r="E7" s="2">
        <v>2.5000000000000001E-2</v>
      </c>
      <c r="F7" s="2">
        <v>6.6000000000000003E-2</v>
      </c>
      <c r="G7" s="2">
        <v>4.65E-2</v>
      </c>
      <c r="H7" s="6"/>
    </row>
    <row r="8" spans="1:13">
      <c r="B8" t="s">
        <v>52</v>
      </c>
      <c r="E8">
        <v>2</v>
      </c>
      <c r="F8">
        <v>2</v>
      </c>
      <c r="G8">
        <v>2</v>
      </c>
      <c r="H8" s="6"/>
    </row>
    <row r="9" spans="1:13">
      <c r="B9" t="s">
        <v>33</v>
      </c>
      <c r="E9" s="424">
        <v>1250</v>
      </c>
      <c r="F9" s="424">
        <v>1875</v>
      </c>
      <c r="G9" s="424">
        <v>1125</v>
      </c>
      <c r="H9" s="6"/>
    </row>
    <row r="10" spans="1:13">
      <c r="B10" t="s">
        <v>34</v>
      </c>
      <c r="E10" s="424">
        <v>1265</v>
      </c>
      <c r="F10" s="424">
        <v>2010</v>
      </c>
      <c r="G10" s="424">
        <v>1140</v>
      </c>
      <c r="H10" s="6"/>
    </row>
    <row r="11" spans="1:13">
      <c r="B11" s="22" t="s">
        <v>341</v>
      </c>
      <c r="C11" s="22"/>
      <c r="E11" s="463">
        <f>E9*E7/E8</f>
        <v>15.625</v>
      </c>
      <c r="F11" s="463">
        <f>F9*F7/F8</f>
        <v>61.875</v>
      </c>
      <c r="G11" s="463">
        <f>G9*G7/G8</f>
        <v>26.15625</v>
      </c>
      <c r="H11" s="6"/>
    </row>
    <row r="12" spans="1:13">
      <c r="B12" s="96" t="s">
        <v>360</v>
      </c>
      <c r="C12" s="96"/>
      <c r="E12" s="464">
        <f>IRR(E18:E23,0.01)</f>
        <v>6.4419603088703425E-3</v>
      </c>
      <c r="F12" s="464">
        <f>IRR(F18:F23,0.01)</f>
        <v>8.586665417154471E-3</v>
      </c>
      <c r="G12" s="464">
        <f>IRR(G18:G23,0.01)</f>
        <v>2.0417790400847124E-2</v>
      </c>
      <c r="H12" s="97"/>
      <c r="I12" s="14"/>
    </row>
    <row r="13" spans="1:13">
      <c r="B13" s="476" t="s">
        <v>395</v>
      </c>
      <c r="C13" s="476"/>
      <c r="D13" s="477"/>
      <c r="E13" s="478">
        <f>YIELD(E5,E6,E7,E10/E9*100,100,2,0)/2</f>
        <v>6.4419603087928247E-3</v>
      </c>
      <c r="F13" s="478">
        <f t="shared" ref="F13:G13" si="0">YIELD(F5,F6,F7,F10/F9*100,100,2,0)/2</f>
        <v>8.5866654146638036E-3</v>
      </c>
      <c r="G13" s="478">
        <f t="shared" si="0"/>
        <v>2.0417790387068913E-2</v>
      </c>
      <c r="H13" s="97"/>
      <c r="I13" s="14"/>
    </row>
    <row r="14" spans="1:13">
      <c r="A14" s="96"/>
      <c r="B14" s="97"/>
      <c r="C14" s="97"/>
      <c r="D14" s="97"/>
      <c r="E14" s="97"/>
      <c r="F14" s="97"/>
      <c r="G14" s="97"/>
      <c r="H14" s="97"/>
      <c r="I14" s="14"/>
    </row>
    <row r="15" spans="1:13">
      <c r="B15" s="440" t="s">
        <v>28</v>
      </c>
      <c r="C15" s="14"/>
      <c r="E15" s="14"/>
      <c r="F15" s="14"/>
      <c r="G15" s="14"/>
      <c r="H15" s="97"/>
      <c r="I15" s="14"/>
    </row>
    <row r="16" spans="1:13">
      <c r="B16" s="14"/>
      <c r="C16" s="14"/>
      <c r="E16" s="98" t="s">
        <v>40</v>
      </c>
      <c r="F16" s="98"/>
      <c r="G16" s="98"/>
      <c r="H16" s="97"/>
      <c r="I16" s="14"/>
    </row>
    <row r="17" spans="2:12">
      <c r="B17" s="15" t="s">
        <v>5</v>
      </c>
      <c r="C17" s="14"/>
      <c r="E17" s="95" t="s">
        <v>37</v>
      </c>
      <c r="F17" s="95" t="s">
        <v>38</v>
      </c>
      <c r="G17" s="95" t="s">
        <v>39</v>
      </c>
      <c r="H17" s="97"/>
    </row>
    <row r="18" spans="2:12">
      <c r="B18" s="99">
        <v>2016</v>
      </c>
      <c r="C18" s="14"/>
      <c r="E18" s="462">
        <f>-E10</f>
        <v>-1265</v>
      </c>
      <c r="F18" s="462">
        <f>-F10</f>
        <v>-2010</v>
      </c>
      <c r="G18" s="462">
        <f>-G10</f>
        <v>-1140</v>
      </c>
      <c r="H18" s="97"/>
    </row>
    <row r="19" spans="2:12">
      <c r="B19" s="100">
        <v>2016.5</v>
      </c>
      <c r="C19" s="101"/>
      <c r="E19" s="442">
        <f>E11</f>
        <v>15.625</v>
      </c>
      <c r="F19" s="442">
        <f>F11</f>
        <v>61.875</v>
      </c>
      <c r="G19" s="442">
        <f>G11</f>
        <v>26.15625</v>
      </c>
      <c r="H19" s="14"/>
    </row>
    <row r="20" spans="2:12">
      <c r="B20" s="100">
        <f>B19+0.5</f>
        <v>2017</v>
      </c>
      <c r="C20" s="101"/>
      <c r="E20" s="442">
        <f>E11+E9</f>
        <v>1265.625</v>
      </c>
      <c r="F20" s="442">
        <f>F11</f>
        <v>61.875</v>
      </c>
      <c r="G20" s="442">
        <f>G11</f>
        <v>26.15625</v>
      </c>
      <c r="H20" s="14"/>
    </row>
    <row r="21" spans="2:12">
      <c r="B21" s="100">
        <f t="shared" ref="B21:B23" si="1">B20+0.5</f>
        <v>2017.5</v>
      </c>
      <c r="C21" s="101"/>
      <c r="E21" s="442">
        <v>0</v>
      </c>
      <c r="F21" s="442">
        <f>F11+F9</f>
        <v>1936.875</v>
      </c>
      <c r="G21" s="442">
        <f>G11</f>
        <v>26.15625</v>
      </c>
      <c r="H21" s="14"/>
      <c r="I21" s="14"/>
    </row>
    <row r="22" spans="2:12">
      <c r="B22" s="100">
        <f t="shared" si="1"/>
        <v>2018</v>
      </c>
      <c r="C22" s="101"/>
      <c r="E22" s="442">
        <v>0</v>
      </c>
      <c r="F22" s="442">
        <v>0</v>
      </c>
      <c r="G22" s="442">
        <f>G11</f>
        <v>26.15625</v>
      </c>
      <c r="H22" s="14"/>
      <c r="I22" s="14"/>
    </row>
    <row r="23" spans="2:12">
      <c r="B23" s="100">
        <f t="shared" si="1"/>
        <v>2018.5</v>
      </c>
      <c r="C23" s="101"/>
      <c r="E23" s="442">
        <v>0</v>
      </c>
      <c r="F23" s="442">
        <v>0</v>
      </c>
      <c r="G23" s="442">
        <f>G9+G11</f>
        <v>1151.15625</v>
      </c>
      <c r="H23" s="14"/>
      <c r="I23" s="14"/>
    </row>
    <row r="24" spans="2:12">
      <c r="B24" s="101"/>
      <c r="C24" s="101"/>
      <c r="E24" s="94"/>
      <c r="F24" s="94"/>
      <c r="G24" s="94"/>
      <c r="H24" s="14"/>
      <c r="I24" s="14" t="s">
        <v>203</v>
      </c>
    </row>
    <row r="25" spans="2:12">
      <c r="B25" s="440" t="s">
        <v>35</v>
      </c>
      <c r="C25" s="14"/>
      <c r="D25" s="14"/>
      <c r="E25" s="14"/>
      <c r="F25" s="14"/>
      <c r="G25" s="14"/>
      <c r="H25" s="14"/>
      <c r="I25" s="14"/>
    </row>
    <row r="26" spans="2:12">
      <c r="B26" s="14"/>
      <c r="C26" s="14"/>
      <c r="D26" s="14"/>
      <c r="E26" s="14"/>
      <c r="F26" s="14"/>
      <c r="G26" s="14"/>
      <c r="H26" s="14"/>
    </row>
    <row r="27" spans="2:12">
      <c r="B27" s="14"/>
      <c r="C27" s="136" t="s">
        <v>346</v>
      </c>
      <c r="D27" s="351">
        <v>1E-4</v>
      </c>
      <c r="E27" s="14"/>
      <c r="F27" s="14"/>
      <c r="G27" s="14"/>
      <c r="H27" s="14"/>
      <c r="I27" s="95"/>
      <c r="J27" s="95"/>
      <c r="K27" s="95"/>
      <c r="L27" s="95"/>
    </row>
    <row r="28" spans="2:12">
      <c r="B28" s="14"/>
      <c r="C28" s="14"/>
      <c r="D28" s="14"/>
      <c r="E28" s="14"/>
      <c r="F28" s="14"/>
      <c r="G28" s="14"/>
      <c r="H28" s="14"/>
      <c r="I28" s="95"/>
      <c r="J28" s="95"/>
      <c r="K28" s="95"/>
      <c r="L28" s="95"/>
    </row>
    <row r="29" spans="2:12" ht="43.5">
      <c r="B29" s="14"/>
      <c r="C29" s="285" t="s">
        <v>389</v>
      </c>
      <c r="D29" s="285" t="s">
        <v>388</v>
      </c>
      <c r="E29" s="285" t="s">
        <v>41</v>
      </c>
      <c r="F29" s="285" t="s">
        <v>280</v>
      </c>
      <c r="G29" s="285" t="s">
        <v>42</v>
      </c>
      <c r="H29" s="12"/>
      <c r="I29" s="285" t="s">
        <v>304</v>
      </c>
      <c r="J29" s="285" t="s">
        <v>305</v>
      </c>
      <c r="K29" s="286" t="s">
        <v>306</v>
      </c>
      <c r="L29" s="286" t="s">
        <v>307</v>
      </c>
    </row>
    <row r="30" spans="2:12">
      <c r="B30" s="14"/>
      <c r="C30" s="287" t="s">
        <v>17</v>
      </c>
      <c r="D30" s="287" t="s">
        <v>18</v>
      </c>
      <c r="E30" s="287" t="s">
        <v>19</v>
      </c>
      <c r="F30" s="287" t="s">
        <v>20</v>
      </c>
      <c r="G30" s="287" t="s">
        <v>21</v>
      </c>
      <c r="H30" s="12"/>
      <c r="I30" s="287" t="s">
        <v>23</v>
      </c>
      <c r="J30" s="288" t="s">
        <v>24</v>
      </c>
      <c r="K30" s="288" t="s">
        <v>25</v>
      </c>
      <c r="L30" s="288" t="s">
        <v>26</v>
      </c>
    </row>
    <row r="31" spans="2:1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2:12">
      <c r="B32" s="14"/>
      <c r="C32" s="95" t="s">
        <v>361</v>
      </c>
      <c r="D32" s="432">
        <f>E12</f>
        <v>6.4419603088703425E-3</v>
      </c>
      <c r="E32" s="14"/>
      <c r="F32" s="14"/>
      <c r="G32" s="14"/>
      <c r="H32" s="14"/>
      <c r="I32" s="14"/>
      <c r="J32" s="14"/>
      <c r="K32" s="14"/>
      <c r="L32" s="14"/>
    </row>
    <row r="33" spans="2:1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>
      <c r="B34" s="15"/>
      <c r="C34" s="487">
        <v>0.5</v>
      </c>
      <c r="D34" s="479">
        <v>1</v>
      </c>
      <c r="E34" s="309">
        <f>E19</f>
        <v>15.625</v>
      </c>
      <c r="F34" s="289">
        <f>1/(1+$D$32)^D34</f>
        <v>0.99359927292092098</v>
      </c>
      <c r="G34" s="309">
        <f>E34*F34</f>
        <v>15.52498863938939</v>
      </c>
      <c r="H34" s="14"/>
      <c r="I34" s="290">
        <f>1/(1+$D$32-$D$27)^$D34</f>
        <v>0.99369800668261532</v>
      </c>
      <c r="J34" s="291">
        <f>1/(1+$D$32+$D$27)^$D34</f>
        <v>0.99350055877763621</v>
      </c>
      <c r="K34" s="303">
        <f>E34*I34</f>
        <v>15.526531354415864</v>
      </c>
      <c r="L34" s="303">
        <f>E34*J34</f>
        <v>15.523446230900566</v>
      </c>
    </row>
    <row r="35" spans="2:12">
      <c r="C35" s="488">
        <f>C34+0.5</f>
        <v>1</v>
      </c>
      <c r="D35" s="480">
        <f>D34+1</f>
        <v>2</v>
      </c>
      <c r="E35" s="310">
        <f>E20</f>
        <v>1265.625</v>
      </c>
      <c r="F35" s="102">
        <f>1/(1+$D$32)^D35</f>
        <v>0.98723951514898278</v>
      </c>
      <c r="G35" s="310">
        <f t="shared" ref="G35:G38" si="2">E35*F35</f>
        <v>1249.4750113604314</v>
      </c>
      <c r="H35" s="14"/>
      <c r="I35" s="103">
        <f>1/(1+$D$32-$D$27)^$D35</f>
        <v>0.98743572848500305</v>
      </c>
      <c r="J35" s="19">
        <f>1/(1+$D$32+$D$27)^$D35</f>
        <v>0.98704336029147544</v>
      </c>
      <c r="K35" s="304">
        <f>E35*I35</f>
        <v>1249.723343863832</v>
      </c>
      <c r="L35" s="304">
        <f>E35*J35</f>
        <v>1249.2267528688985</v>
      </c>
    </row>
    <row r="36" spans="2:12">
      <c r="C36" s="488">
        <f t="shared" ref="C36:C38" si="3">C35+0.5</f>
        <v>1.5</v>
      </c>
      <c r="D36" s="480">
        <f t="shared" ref="D36:D38" si="4">D35+1</f>
        <v>3</v>
      </c>
      <c r="E36" s="310">
        <f>E21</f>
        <v>0</v>
      </c>
      <c r="F36" s="102">
        <f>1/(1+$D$32)^D36</f>
        <v>0.98092046445083181</v>
      </c>
      <c r="G36" s="310">
        <f t="shared" si="2"/>
        <v>0</v>
      </c>
      <c r="H36" s="14"/>
      <c r="I36" s="103">
        <f>1/(1+$D$32-$D$27)^$D36</f>
        <v>0.98121291512274356</v>
      </c>
      <c r="J36" s="19">
        <f>1/(1+$D$32+$D$27)^$D36</f>
        <v>0.98062812998733662</v>
      </c>
      <c r="K36" s="304">
        <f>E36*I36</f>
        <v>0</v>
      </c>
      <c r="L36" s="304">
        <f>E36*J36</f>
        <v>0</v>
      </c>
    </row>
    <row r="37" spans="2:12">
      <c r="B37" s="23"/>
      <c r="C37" s="488">
        <f t="shared" si="3"/>
        <v>2</v>
      </c>
      <c r="D37" s="480">
        <f t="shared" si="4"/>
        <v>4</v>
      </c>
      <c r="E37" s="304">
        <f>E22</f>
        <v>0</v>
      </c>
      <c r="F37" s="25">
        <f>1/(1+$D$32)^D37</f>
        <v>0.9746418602715986</v>
      </c>
      <c r="G37" s="304">
        <f t="shared" si="2"/>
        <v>0</v>
      </c>
      <c r="I37" s="19">
        <f>1/(1+$D$32-$D$27)^$D37</f>
        <v>0.97502931788870861</v>
      </c>
      <c r="J37" s="19">
        <f>1/(1+$D$32+$D$27)^$D37</f>
        <v>0.97425459509548729</v>
      </c>
      <c r="K37" s="304">
        <f>E37*I37</f>
        <v>0</v>
      </c>
      <c r="L37" s="304">
        <f>E37*J37</f>
        <v>0</v>
      </c>
    </row>
    <row r="38" spans="2:12">
      <c r="B38" s="23"/>
      <c r="C38" s="489">
        <f t="shared" si="3"/>
        <v>2.5</v>
      </c>
      <c r="D38" s="480">
        <f t="shared" si="4"/>
        <v>5</v>
      </c>
      <c r="E38" s="304">
        <f>E23</f>
        <v>0</v>
      </c>
      <c r="F38" s="25">
        <f>1/(1+$D$32)^D38</f>
        <v>0.9684034437241541</v>
      </c>
      <c r="G38" s="305">
        <f t="shared" si="2"/>
        <v>0</v>
      </c>
      <c r="I38" s="292">
        <f>1/(1+$D$32-$D$27)^$D38</f>
        <v>0.9688846896431198</v>
      </c>
      <c r="J38" s="292">
        <f>1/(1+$D$32+$D$27)^$D38</f>
        <v>0.9679224846190464</v>
      </c>
      <c r="K38" s="305">
        <f>E38*I38</f>
        <v>0</v>
      </c>
      <c r="L38" s="305">
        <f>E38*J38</f>
        <v>0</v>
      </c>
    </row>
    <row r="39" spans="2:12">
      <c r="B39" s="23"/>
      <c r="C39" s="377" t="s">
        <v>4</v>
      </c>
      <c r="D39" s="380"/>
      <c r="E39" s="381"/>
      <c r="F39" s="382"/>
      <c r="G39" s="378">
        <f>SUM(G34:G38)</f>
        <v>1264.9999999998208</v>
      </c>
      <c r="I39" s="20"/>
      <c r="J39" s="20"/>
      <c r="K39" s="306">
        <f>SUM(K34:K38)</f>
        <v>1265.249875218248</v>
      </c>
      <c r="L39" s="306">
        <f>SUM(L34:L38)</f>
        <v>1264.7501990997991</v>
      </c>
    </row>
    <row r="40" spans="2:12">
      <c r="B40" s="9" t="s">
        <v>323</v>
      </c>
      <c r="C40" s="465">
        <f>D40/2</f>
        <v>0.99386364085399537</v>
      </c>
      <c r="D40" s="466">
        <f>SUMPRODUCT(D34:D38,G34:G38)/G39</f>
        <v>1.9877272817079907</v>
      </c>
      <c r="G40" s="307"/>
      <c r="K40" s="11" t="s">
        <v>347</v>
      </c>
      <c r="L40" s="427">
        <f>-(L39-K39)/((D$27-(-D$27))*G39)</f>
        <v>1.9750044207467636</v>
      </c>
    </row>
    <row r="41" spans="2:12">
      <c r="B41" s="10" t="s">
        <v>390</v>
      </c>
      <c r="C41" s="468">
        <f>D41/2</f>
        <v>0.98750219093506919</v>
      </c>
      <c r="D41" s="466">
        <f>D40/(1+D32)</f>
        <v>1.9750043818701384</v>
      </c>
      <c r="G41" s="307"/>
      <c r="K41" s="11" t="s">
        <v>343</v>
      </c>
      <c r="L41" s="468">
        <f>L40/2</f>
        <v>0.98750221037338182</v>
      </c>
    </row>
    <row r="42" spans="2:12">
      <c r="B42" s="474" t="s">
        <v>391</v>
      </c>
      <c r="C42" s="475">
        <f>DURATION(E$5,E$6,E$7,E$13*2,2,0)</f>
        <v>0.99386364085399592</v>
      </c>
      <c r="D42" s="467"/>
      <c r="E42" s="10"/>
      <c r="G42" s="307"/>
      <c r="I42" s="1"/>
      <c r="J42" s="7"/>
    </row>
    <row r="43" spans="2:12">
      <c r="B43" s="33"/>
      <c r="E43" s="10"/>
      <c r="G43" s="307"/>
      <c r="I43" s="1"/>
      <c r="J43" s="7"/>
    </row>
    <row r="44" spans="2:12">
      <c r="B44" s="23"/>
      <c r="C44" s="95" t="s">
        <v>362</v>
      </c>
      <c r="D44" s="66">
        <f>F12</f>
        <v>8.586665417154471E-3</v>
      </c>
      <c r="E44" s="307"/>
      <c r="G44" s="307"/>
    </row>
    <row r="45" spans="2:12">
      <c r="B45" s="23"/>
      <c r="C45" s="33"/>
      <c r="D45" s="33"/>
      <c r="E45" s="311"/>
      <c r="F45" s="33"/>
      <c r="G45" s="311"/>
      <c r="H45" s="33"/>
      <c r="I45" s="33"/>
      <c r="J45" s="33"/>
      <c r="K45" s="33"/>
      <c r="L45" s="33"/>
    </row>
    <row r="46" spans="2:12">
      <c r="B46" s="23"/>
      <c r="C46" s="490">
        <f>C34</f>
        <v>0.5</v>
      </c>
      <c r="D46" s="481">
        <f>D34</f>
        <v>1</v>
      </c>
      <c r="E46" s="429">
        <f>F19</f>
        <v>61.875</v>
      </c>
      <c r="F46" s="293">
        <f>1/(1+$D$44)^D46</f>
        <v>0.99148643769387634</v>
      </c>
      <c r="G46" s="303">
        <f>E46*F46</f>
        <v>61.348223332308599</v>
      </c>
      <c r="I46" s="291">
        <f>1/(1+$D$44-$D$27)^$D46</f>
        <v>0.99158475197721729</v>
      </c>
      <c r="J46" s="291">
        <f>1/(1+$D$44+$D$27)^$D46</f>
        <v>0.9913881429040583</v>
      </c>
      <c r="K46" s="303">
        <f>E46*I46</f>
        <v>61.354306528590321</v>
      </c>
      <c r="L46" s="303">
        <f>E46*J46</f>
        <v>61.342141342188604</v>
      </c>
    </row>
    <row r="47" spans="2:12">
      <c r="B47" s="15"/>
      <c r="C47" s="491">
        <f t="shared" ref="C47:C50" si="5">C35</f>
        <v>1</v>
      </c>
      <c r="D47" s="482">
        <f t="shared" ref="D47:D50" si="6">D35</f>
        <v>2</v>
      </c>
      <c r="E47" s="430">
        <f>F20</f>
        <v>61.875</v>
      </c>
      <c r="F47" s="25">
        <f>1/(1+$D$44)^D47</f>
        <v>0.98304535613089294</v>
      </c>
      <c r="G47" s="304">
        <f t="shared" ref="G47:G50" si="7">E47*F47</f>
        <v>60.825931410599004</v>
      </c>
      <c r="I47" s="19">
        <f>1/(1+$D$44-$D$27)^$D47</f>
        <v>0.98324032035371944</v>
      </c>
      <c r="J47" s="19">
        <f>1/(1+$D$44+$D$27)^$D47</f>
        <v>0.98285044989075765</v>
      </c>
      <c r="K47" s="304">
        <f>E47*I47</f>
        <v>60.83799482188639</v>
      </c>
      <c r="L47" s="304">
        <f>E47*J47</f>
        <v>60.813871586990629</v>
      </c>
    </row>
    <row r="48" spans="2:12">
      <c r="C48" s="491">
        <f t="shared" si="5"/>
        <v>1.5</v>
      </c>
      <c r="D48" s="482">
        <f t="shared" si="6"/>
        <v>3</v>
      </c>
      <c r="E48" s="430">
        <f>F21</f>
        <v>1936.875</v>
      </c>
      <c r="F48" s="25">
        <f>1/(1+$D$44)^D48</f>
        <v>0.97467613824172694</v>
      </c>
      <c r="G48" s="304">
        <f t="shared" si="7"/>
        <v>1887.8258452569448</v>
      </c>
      <c r="I48" s="19">
        <f>1/(1+$D$44-$D$27)^$D48</f>
        <v>0.97496610919194238</v>
      </c>
      <c r="J48" s="19">
        <f>1/(1+$D$44+$D$27)^$D48</f>
        <v>0.97438628226961654</v>
      </c>
      <c r="K48" s="304">
        <f>E48*I48</f>
        <v>1888.3874827411435</v>
      </c>
      <c r="L48" s="304">
        <f>E48*J48</f>
        <v>1887.2644304709636</v>
      </c>
    </row>
    <row r="49" spans="2:12">
      <c r="B49" s="23"/>
      <c r="C49" s="491">
        <f t="shared" si="5"/>
        <v>2</v>
      </c>
      <c r="D49" s="482">
        <f t="shared" si="6"/>
        <v>4</v>
      </c>
      <c r="E49" s="430">
        <f>F22</f>
        <v>0</v>
      </c>
      <c r="F49" s="25">
        <f>1/(1+$D$44)^D49</f>
        <v>0.96637817221051403</v>
      </c>
      <c r="G49" s="304">
        <f t="shared" si="7"/>
        <v>0</v>
      </c>
      <c r="I49" s="19">
        <f>1/(1+$D$44-$D$27)^$D49</f>
        <v>0.9667615275692848</v>
      </c>
      <c r="J49" s="19">
        <f>1/(1+$D$44+$D$27)^$D49</f>
        <v>0.96599500685046458</v>
      </c>
      <c r="K49" s="304">
        <f>E49*I49</f>
        <v>0</v>
      </c>
      <c r="L49" s="304">
        <f>E49*J49</f>
        <v>0</v>
      </c>
    </row>
    <row r="50" spans="2:12">
      <c r="B50" s="23"/>
      <c r="C50" s="492">
        <f t="shared" si="5"/>
        <v>2.5</v>
      </c>
      <c r="D50" s="483">
        <f t="shared" si="6"/>
        <v>5</v>
      </c>
      <c r="E50" s="430">
        <f>F23</f>
        <v>0</v>
      </c>
      <c r="F50" s="25">
        <f>1/(1+$D$44)^D50</f>
        <v>0.95815085143012169</v>
      </c>
      <c r="G50" s="305">
        <f t="shared" si="7"/>
        <v>0</v>
      </c>
      <c r="I50" s="292">
        <f>1/(1+$D$44-$D$27)^$D50</f>
        <v>0.95862598953590494</v>
      </c>
      <c r="J50" s="292">
        <f>1/(1+$D$44+$D$27)^$D50</f>
        <v>0.95767599589607511</v>
      </c>
      <c r="K50" s="305">
        <f>E50*I50</f>
        <v>0</v>
      </c>
      <c r="L50" s="305">
        <f>E50*J50</f>
        <v>0</v>
      </c>
    </row>
    <row r="51" spans="2:12">
      <c r="B51" s="23"/>
      <c r="C51" s="377" t="s">
        <v>4</v>
      </c>
      <c r="D51" s="431"/>
      <c r="E51" s="381"/>
      <c r="F51" s="382"/>
      <c r="G51" s="378">
        <f>SUM(G46:G50)</f>
        <v>2009.9999999998524</v>
      </c>
      <c r="I51" s="20"/>
      <c r="J51" s="20"/>
      <c r="K51" s="306">
        <f>SUM(K46:K50)</f>
        <v>2010.5797840916202</v>
      </c>
      <c r="L51" s="306">
        <f>SUM(L46:L50)</f>
        <v>2009.4204434001429</v>
      </c>
    </row>
    <row r="52" spans="2:12">
      <c r="B52" s="9" t="s">
        <v>323</v>
      </c>
      <c r="C52" s="465">
        <f>D52/2</f>
        <v>1.4543476671454654</v>
      </c>
      <c r="D52" s="383">
        <f>SUMPRODUCT(D46:D50,G46:G50)/G51</f>
        <v>2.9086953342909307</v>
      </c>
      <c r="G52" s="307"/>
      <c r="K52" s="11" t="str">
        <f>K40</f>
        <v xml:space="preserve"> (13) Effective duration (semi-annual periods)</v>
      </c>
      <c r="L52" s="427">
        <f>-(L51-K51)/((D$27-(-D$27))*G51)</f>
        <v>2.8839320683519087</v>
      </c>
    </row>
    <row r="53" spans="2:12">
      <c r="B53" s="10" t="s">
        <v>390</v>
      </c>
      <c r="C53" s="468">
        <f>D53/2</f>
        <v>1.4419659876664568</v>
      </c>
      <c r="D53" s="379">
        <f>D52/(1+D44)</f>
        <v>2.8839319753329136</v>
      </c>
      <c r="G53" s="307"/>
      <c r="K53" s="11" t="str">
        <f>K41</f>
        <v xml:space="preserve"> (14) Effective duration (annual basis)</v>
      </c>
      <c r="L53" s="468">
        <f>L52/2</f>
        <v>1.4419660341759544</v>
      </c>
    </row>
    <row r="54" spans="2:12">
      <c r="B54" s="474" t="str">
        <f>B42</f>
        <v>(8) Excel Duration (comparison):</v>
      </c>
      <c r="C54" s="475">
        <f>DURATION(F$5,F$6,F$7,F$13*2,2,0)</f>
        <v>1.4543476671456428</v>
      </c>
      <c r="G54" s="307"/>
      <c r="I54" s="1"/>
      <c r="J54" s="7"/>
    </row>
    <row r="55" spans="2:12">
      <c r="B55" s="33"/>
      <c r="E55" s="307"/>
      <c r="G55" s="307"/>
      <c r="I55" s="1"/>
      <c r="J55" s="7"/>
    </row>
    <row r="56" spans="2:12">
      <c r="B56" s="23"/>
      <c r="C56" s="95" t="s">
        <v>363</v>
      </c>
      <c r="D56" s="66">
        <f>G12</f>
        <v>2.0417790400847124E-2</v>
      </c>
      <c r="E56" s="307"/>
      <c r="G56" s="307"/>
    </row>
    <row r="57" spans="2:12">
      <c r="B57" s="23"/>
      <c r="C57" s="33"/>
      <c r="D57" s="33"/>
      <c r="E57" s="311"/>
      <c r="F57" s="33"/>
      <c r="G57" s="311"/>
      <c r="H57" s="33"/>
      <c r="I57" s="33"/>
      <c r="J57" s="33"/>
      <c r="K57" s="33"/>
      <c r="L57" s="33"/>
    </row>
    <row r="58" spans="2:12">
      <c r="B58" s="23"/>
      <c r="C58" s="490">
        <f>C46</f>
        <v>0.5</v>
      </c>
      <c r="D58" s="484">
        <f>D46</f>
        <v>1</v>
      </c>
      <c r="E58" s="429">
        <f>G19</f>
        <v>26.15625</v>
      </c>
      <c r="F58" s="293">
        <f>1/(1+$D$56)^D58</f>
        <v>0.97999075418625692</v>
      </c>
      <c r="G58" s="303">
        <f>E58*F58</f>
        <v>25.632883164184282</v>
      </c>
      <c r="I58" s="291">
        <f>1/(1+$D$56-$D$27)^$D58</f>
        <v>0.98008680178666197</v>
      </c>
      <c r="J58" s="291">
        <f>1/(1+$D$56+$D$27)^$D58</f>
        <v>0.97989472540915923</v>
      </c>
      <c r="K58" s="303">
        <f>E58*I58</f>
        <v>25.635395409232377</v>
      </c>
      <c r="L58" s="303">
        <f>E58*J58</f>
        <v>25.630371411483321</v>
      </c>
    </row>
    <row r="59" spans="2:12">
      <c r="B59" s="23"/>
      <c r="C59" s="491">
        <f t="shared" ref="C59:C62" si="8">C47</f>
        <v>1</v>
      </c>
      <c r="D59" s="485">
        <f t="shared" ref="D59:D62" si="9">D47</f>
        <v>2</v>
      </c>
      <c r="E59" s="430">
        <f>G20</f>
        <v>26.15625</v>
      </c>
      <c r="F59" s="25">
        <f>1/(1+$D$56)^D59</f>
        <v>0.96038187829054855</v>
      </c>
      <c r="G59" s="304">
        <f t="shared" ref="G59:G62" si="10">E59*F59</f>
        <v>25.11998850403716</v>
      </c>
      <c r="I59" s="19">
        <f>1/(1+$D$56-$D$27)^$D59</f>
        <v>0.96057013903640764</v>
      </c>
      <c r="J59" s="19">
        <f>1/(1+$D$56+$D$27)^$D59</f>
        <v>0.9601936728846916</v>
      </c>
      <c r="K59" s="304">
        <f>E59*I59</f>
        <v>25.124912699171038</v>
      </c>
      <c r="L59" s="304">
        <f>E59*J59</f>
        <v>25.115065756390216</v>
      </c>
    </row>
    <row r="60" spans="2:12">
      <c r="C60" s="491">
        <f t="shared" si="8"/>
        <v>1.5</v>
      </c>
      <c r="D60" s="485">
        <f t="shared" si="9"/>
        <v>3</v>
      </c>
      <c r="E60" s="430">
        <f>G21</f>
        <v>26.15625</v>
      </c>
      <c r="F60" s="25">
        <f>1/(1+$D$56)^D60</f>
        <v>0.94116536121276873</v>
      </c>
      <c r="G60" s="304">
        <f t="shared" si="10"/>
        <v>24.617356479221481</v>
      </c>
      <c r="I60" s="19">
        <f>1/(1+$D$56-$D$27)^$D60</f>
        <v>0.94144211545996204</v>
      </c>
      <c r="J60" s="19">
        <f>1/(1+$D$56+$D$27)^$D60</f>
        <v>0.94088871543095698</v>
      </c>
      <c r="K60" s="304">
        <f>E60*I60</f>
        <v>24.624595332499631</v>
      </c>
      <c r="L60" s="304">
        <f>E60*J60</f>
        <v>24.61012046299097</v>
      </c>
    </row>
    <row r="61" spans="2:12">
      <c r="B61" s="23"/>
      <c r="C61" s="491">
        <f t="shared" si="8"/>
        <v>2</v>
      </c>
      <c r="D61" s="485">
        <f t="shared" si="9"/>
        <v>4</v>
      </c>
      <c r="E61" s="430">
        <f>G22</f>
        <v>26.15625</v>
      </c>
      <c r="F61" s="25">
        <f>1/(1+$D$56)^D61</f>
        <v>0.92233335214888201</v>
      </c>
      <c r="G61" s="304">
        <f t="shared" si="10"/>
        <v>24.124781742144194</v>
      </c>
      <c r="I61" s="19">
        <f>1/(1+$D$56-$D$27)^$D61</f>
        <v>0.92269499200842331</v>
      </c>
      <c r="J61" s="19">
        <f>1/(1+$D$56+$D$27)^$D61</f>
        <v>0.92197188944779407</v>
      </c>
      <c r="K61" s="304">
        <f>E61*I61</f>
        <v>24.134240884720324</v>
      </c>
      <c r="L61" s="304">
        <f>E61*J61</f>
        <v>24.115327233368863</v>
      </c>
    </row>
    <row r="62" spans="2:12">
      <c r="B62" s="23"/>
      <c r="C62" s="492">
        <f t="shared" si="8"/>
        <v>2.5</v>
      </c>
      <c r="D62" s="486">
        <f t="shared" si="9"/>
        <v>5</v>
      </c>
      <c r="E62" s="430">
        <f>G23</f>
        <v>1151.15625</v>
      </c>
      <c r="F62" s="25">
        <f>1/(1+$D$56)^D62</f>
        <v>0.90387815738352129</v>
      </c>
      <c r="G62" s="305">
        <f t="shared" si="10"/>
        <v>1040.5049901105242</v>
      </c>
      <c r="I62" s="292">
        <f>1/(1+$D$56-$D$27)^$D62</f>
        <v>0.90432118374210524</v>
      </c>
      <c r="J62" s="292">
        <f>1/(1+$D$56+$D$27)^$D62</f>
        <v>0.90343539144540985</v>
      </c>
      <c r="K62" s="305">
        <f>E62*I62</f>
        <v>1041.0149826721229</v>
      </c>
      <c r="L62" s="305">
        <f>E62*J62</f>
        <v>1039.9952973335801</v>
      </c>
    </row>
    <row r="63" spans="2:12">
      <c r="C63" s="377" t="s">
        <v>4</v>
      </c>
      <c r="D63" s="431"/>
      <c r="E63" s="381"/>
      <c r="F63" s="382"/>
      <c r="G63" s="378">
        <f>SUM(G58:G62)</f>
        <v>1140.0000000001114</v>
      </c>
      <c r="I63" s="20"/>
      <c r="J63" s="20"/>
      <c r="K63" s="306">
        <f>SUM(K58:K62)</f>
        <v>1140.5341269977462</v>
      </c>
      <c r="L63" s="306">
        <f>SUM(L58:L62)</f>
        <v>1139.4661821978134</v>
      </c>
    </row>
    <row r="64" spans="2:12">
      <c r="B64" s="9" t="s">
        <v>323</v>
      </c>
      <c r="C64" s="465">
        <f>D64/2</f>
        <v>2.389802196109907</v>
      </c>
      <c r="D64" s="379">
        <f>SUMPRODUCT(D58:D62,G58:G62)/G63</f>
        <v>4.7796043922198139</v>
      </c>
      <c r="E64" s="307" t="s">
        <v>203</v>
      </c>
      <c r="K64" s="11" t="str">
        <f>K52</f>
        <v xml:space="preserve"> (13) Effective duration (semi-annual periods)</v>
      </c>
      <c r="L64" s="469">
        <f>-(L63-K63)/((D$27-(-D$27))*G63)</f>
        <v>4.6839684207573269</v>
      </c>
    </row>
    <row r="65" spans="1:12">
      <c r="B65" s="10" t="s">
        <v>390</v>
      </c>
      <c r="C65" s="468">
        <f>D65/2</f>
        <v>2.3419840565217207</v>
      </c>
      <c r="D65" s="379">
        <f>D64/(1+D56)</f>
        <v>4.6839681130434414</v>
      </c>
      <c r="E65" s="307" t="s">
        <v>203</v>
      </c>
      <c r="K65" s="11" t="str">
        <f>K53</f>
        <v xml:space="preserve"> (14) Effective duration (annual basis)</v>
      </c>
      <c r="L65" s="468">
        <f>L64/2</f>
        <v>2.3419842103786634</v>
      </c>
    </row>
    <row r="66" spans="1:12">
      <c r="B66" s="474" t="str">
        <f>B54</f>
        <v>(8) Excel Duration (comparison):</v>
      </c>
      <c r="C66" s="475">
        <f>DURATION(G$5,G$6,G$7,G$13*2,2,0)</f>
        <v>2.3898021961140739</v>
      </c>
      <c r="D66" s="22"/>
      <c r="E66" s="22"/>
      <c r="F66" s="22"/>
      <c r="I66" s="22"/>
      <c r="J66" s="22"/>
      <c r="K66" s="22"/>
      <c r="L66" s="22"/>
    </row>
    <row r="68" spans="1:12">
      <c r="B68" s="441" t="s">
        <v>350</v>
      </c>
    </row>
    <row r="69" spans="1:12">
      <c r="D69" s="3"/>
    </row>
    <row r="70" spans="1:12" ht="29">
      <c r="E70" s="109" t="s">
        <v>36</v>
      </c>
      <c r="F70" s="109" t="s">
        <v>2</v>
      </c>
      <c r="G70" s="109" t="s">
        <v>3</v>
      </c>
    </row>
    <row r="71" spans="1:12">
      <c r="D71" s="106" t="s">
        <v>37</v>
      </c>
      <c r="E71" s="424">
        <f>E$10</f>
        <v>1265</v>
      </c>
      <c r="F71" s="470">
        <f>C41</f>
        <v>0.98750219093506919</v>
      </c>
      <c r="G71" s="470">
        <f>L41</f>
        <v>0.98750221037338182</v>
      </c>
    </row>
    <row r="72" spans="1:12">
      <c r="D72" s="106" t="s">
        <v>292</v>
      </c>
      <c r="E72" s="424">
        <f>F$10</f>
        <v>2010</v>
      </c>
      <c r="F72" s="470">
        <f>C53</f>
        <v>1.4419659876664568</v>
      </c>
      <c r="G72" s="470">
        <f>L53</f>
        <v>1.4419660341759544</v>
      </c>
    </row>
    <row r="73" spans="1:12">
      <c r="D73" s="107" t="s">
        <v>39</v>
      </c>
      <c r="E73" s="425">
        <f>G$10</f>
        <v>1140</v>
      </c>
      <c r="F73" s="471">
        <f>C65</f>
        <v>2.3419840565217207</v>
      </c>
      <c r="G73" s="471">
        <f>L65</f>
        <v>2.3419842103786634</v>
      </c>
    </row>
    <row r="74" spans="1:12">
      <c r="D74" t="s">
        <v>4</v>
      </c>
      <c r="E74" s="426">
        <f>SUM(E71:E73)</f>
        <v>4415</v>
      </c>
      <c r="F74" s="472">
        <f>SUMPRODUCT(E71:E73,F71:F73)/E74</f>
        <v>1.5441458054761501</v>
      </c>
      <c r="G74" s="473">
        <f>SUMPRODUCT(E71:E73,G71:G73)/E74</f>
        <v>1.5441458719473777</v>
      </c>
    </row>
    <row r="75" spans="1:12">
      <c r="E75" s="307"/>
    </row>
    <row r="77" spans="1:12">
      <c r="A77" s="56">
        <v>-4</v>
      </c>
      <c r="B77" s="26" t="s">
        <v>370</v>
      </c>
      <c r="I77" s="56">
        <v>-10</v>
      </c>
      <c r="J77" s="27" t="s">
        <v>374</v>
      </c>
    </row>
    <row r="78" spans="1:12">
      <c r="A78" s="56">
        <f>A77-1</f>
        <v>-5</v>
      </c>
      <c r="B78" s="28" t="s">
        <v>378</v>
      </c>
      <c r="C78" s="22"/>
      <c r="D78" s="22"/>
      <c r="E78" s="22"/>
      <c r="F78" s="22"/>
      <c r="I78" s="56">
        <f>I77-1</f>
        <v>-11</v>
      </c>
      <c r="J78" s="27" t="s">
        <v>379</v>
      </c>
    </row>
    <row r="79" spans="1:12">
      <c r="A79" s="56">
        <f t="shared" ref="A79:A82" si="11">A78-1</f>
        <v>-6</v>
      </c>
      <c r="B79" s="27" t="s">
        <v>393</v>
      </c>
      <c r="C79" s="22"/>
      <c r="D79" s="22"/>
      <c r="E79" s="22"/>
      <c r="F79" s="22"/>
      <c r="I79" s="56">
        <f t="shared" ref="I79:I81" si="12">I78-1</f>
        <v>-12</v>
      </c>
      <c r="J79" s="27" t="s">
        <v>380</v>
      </c>
    </row>
    <row r="80" spans="1:12">
      <c r="A80" s="56">
        <f t="shared" si="11"/>
        <v>-7</v>
      </c>
      <c r="B80" s="27" t="s">
        <v>394</v>
      </c>
      <c r="C80" s="22"/>
      <c r="D80" s="22"/>
      <c r="E80" s="22"/>
      <c r="F80" s="22"/>
      <c r="I80" s="56">
        <f t="shared" si="12"/>
        <v>-13</v>
      </c>
      <c r="J80" s="27" t="s">
        <v>381</v>
      </c>
    </row>
    <row r="81" spans="1:10">
      <c r="A81" s="56">
        <f t="shared" si="11"/>
        <v>-8</v>
      </c>
      <c r="B81" s="27" t="s">
        <v>392</v>
      </c>
      <c r="C81" s="22"/>
      <c r="D81" s="22"/>
      <c r="E81" s="22"/>
      <c r="F81" s="22"/>
      <c r="I81" s="56">
        <f t="shared" si="12"/>
        <v>-14</v>
      </c>
      <c r="J81" s="27" t="s">
        <v>375</v>
      </c>
    </row>
    <row r="82" spans="1:10">
      <c r="A82" s="56">
        <f t="shared" si="11"/>
        <v>-9</v>
      </c>
      <c r="B82" s="27" t="s">
        <v>372</v>
      </c>
      <c r="C82" s="22"/>
      <c r="D82" s="22"/>
      <c r="E82" s="22"/>
      <c r="F82" s="22"/>
      <c r="I82" s="22"/>
    </row>
  </sheetData>
  <printOptions horizontalCentered="1"/>
  <pageMargins left="0.59055118110236204" right="0.39370078740157499" top="0.59055118110236204" bottom="0.74803149606299202" header="0.31496062992126" footer="0.31496062992126"/>
  <pageSetup scale="55" orientation="portrait" verticalDpi="599" r:id="rId1"/>
  <ignoredErrors>
    <ignoredError sqref="D35:D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3"/>
  <sheetViews>
    <sheetView view="pageBreakPreview" zoomScale="75" zoomScaleNormal="75" zoomScaleSheetLayoutView="75" workbookViewId="0">
      <selection activeCell="K1" sqref="K1"/>
    </sheetView>
  </sheetViews>
  <sheetFormatPr defaultColWidth="9.1796875" defaultRowHeight="14.5"/>
  <cols>
    <col min="1" max="1" width="4.7265625" customWidth="1"/>
    <col min="2" max="2" width="13.81640625" customWidth="1"/>
    <col min="3" max="5" width="11.7265625" customWidth="1"/>
    <col min="6" max="6" width="12.1796875" customWidth="1"/>
    <col min="7" max="7" width="12.7265625" customWidth="1"/>
    <col min="8" max="8" width="12.1796875" customWidth="1"/>
    <col min="9" max="9" width="11.7265625" customWidth="1"/>
    <col min="10" max="11" width="13.7265625" customWidth="1"/>
    <col min="12" max="12" width="3.1796875" customWidth="1"/>
    <col min="13" max="21" width="11.7265625" customWidth="1"/>
  </cols>
  <sheetData>
    <row r="1" spans="2:12" ht="18.5">
      <c r="B1" s="4" t="s">
        <v>293</v>
      </c>
      <c r="K1" s="104" t="s">
        <v>54</v>
      </c>
      <c r="L1" s="105" t="s">
        <v>291</v>
      </c>
    </row>
    <row r="2" spans="2:12" ht="18.5">
      <c r="K2" s="104" t="s">
        <v>55</v>
      </c>
      <c r="L2" s="105">
        <v>2</v>
      </c>
    </row>
    <row r="3" spans="2:12">
      <c r="B3" s="3" t="s">
        <v>6</v>
      </c>
      <c r="I3" s="22"/>
      <c r="J3" s="22"/>
    </row>
    <row r="5" spans="2:12">
      <c r="B5" s="138" t="s">
        <v>295</v>
      </c>
      <c r="F5" s="3" t="s">
        <v>354</v>
      </c>
    </row>
    <row r="6" spans="2:12" s="5" customFormat="1">
      <c r="B6" s="5" t="s">
        <v>10</v>
      </c>
      <c r="C6" s="355" t="s">
        <v>11</v>
      </c>
      <c r="D6" s="355" t="s">
        <v>12</v>
      </c>
      <c r="F6" s="5" t="s">
        <v>9</v>
      </c>
      <c r="G6" s="355" t="s">
        <v>11</v>
      </c>
      <c r="H6" s="355" t="s">
        <v>12</v>
      </c>
    </row>
    <row r="7" spans="2:12">
      <c r="B7" s="22">
        <v>2011</v>
      </c>
      <c r="C7" s="356">
        <v>0</v>
      </c>
      <c r="D7" s="356">
        <v>32</v>
      </c>
      <c r="F7">
        <v>12</v>
      </c>
      <c r="G7" s="6">
        <v>0.8</v>
      </c>
      <c r="H7" s="6">
        <v>0.35</v>
      </c>
    </row>
    <row r="8" spans="2:12">
      <c r="B8" s="22">
        <f>B7+1</f>
        <v>2012</v>
      </c>
      <c r="C8" s="356">
        <v>0</v>
      </c>
      <c r="D8" s="356">
        <v>86</v>
      </c>
      <c r="F8">
        <f>F7+12</f>
        <v>24</v>
      </c>
      <c r="G8" s="6">
        <v>0.95</v>
      </c>
      <c r="H8" s="6">
        <v>0.68</v>
      </c>
    </row>
    <row r="9" spans="2:12">
      <c r="B9" s="22">
        <f t="shared" ref="B9:B11" si="0">B8+1</f>
        <v>2013</v>
      </c>
      <c r="C9" s="356">
        <v>0</v>
      </c>
      <c r="D9" s="356">
        <v>127</v>
      </c>
      <c r="F9">
        <f t="shared" ref="F9:F14" si="1">F8+12</f>
        <v>36</v>
      </c>
      <c r="G9" s="6">
        <v>1</v>
      </c>
      <c r="H9" s="6">
        <v>0.8</v>
      </c>
    </row>
    <row r="10" spans="2:12">
      <c r="B10" s="22">
        <f t="shared" si="0"/>
        <v>2014</v>
      </c>
      <c r="C10" s="356">
        <v>16</v>
      </c>
      <c r="D10" s="356">
        <v>186</v>
      </c>
      <c r="F10">
        <f t="shared" si="1"/>
        <v>48</v>
      </c>
      <c r="G10" s="6">
        <v>1</v>
      </c>
      <c r="H10" s="6">
        <v>0.85</v>
      </c>
    </row>
    <row r="11" spans="2:12">
      <c r="B11" s="22">
        <f t="shared" si="0"/>
        <v>2015</v>
      </c>
      <c r="C11" s="356">
        <v>137</v>
      </c>
      <c r="D11" s="356">
        <v>258</v>
      </c>
      <c r="F11">
        <f t="shared" si="1"/>
        <v>60</v>
      </c>
      <c r="G11" s="6">
        <v>1</v>
      </c>
      <c r="H11" s="6">
        <v>0.9</v>
      </c>
    </row>
    <row r="12" spans="2:12">
      <c r="F12">
        <f t="shared" si="1"/>
        <v>72</v>
      </c>
      <c r="G12" s="6">
        <v>1</v>
      </c>
      <c r="H12" s="6">
        <v>0.95</v>
      </c>
    </row>
    <row r="13" spans="2:12">
      <c r="F13">
        <f t="shared" si="1"/>
        <v>84</v>
      </c>
      <c r="G13" s="6">
        <v>1</v>
      </c>
      <c r="H13" s="6">
        <v>0.99</v>
      </c>
    </row>
    <row r="14" spans="2:12">
      <c r="F14">
        <f t="shared" si="1"/>
        <v>96</v>
      </c>
      <c r="G14" s="6">
        <v>1</v>
      </c>
      <c r="H14" s="6">
        <v>1</v>
      </c>
    </row>
    <row r="15" spans="2:12">
      <c r="G15" s="6"/>
      <c r="H15" s="6"/>
    </row>
    <row r="16" spans="2:12">
      <c r="B16" s="352" t="s">
        <v>344</v>
      </c>
      <c r="C16" s="353">
        <v>1.7500000000000002E-2</v>
      </c>
      <c r="G16" s="6"/>
      <c r="H16" s="6"/>
    </row>
    <row r="17" spans="2:10">
      <c r="B17" s="352" t="s">
        <v>342</v>
      </c>
      <c r="C17" s="428">
        <v>1E-3</v>
      </c>
      <c r="G17" s="6"/>
      <c r="H17" s="6"/>
    </row>
    <row r="18" spans="2:10">
      <c r="B18" t="s">
        <v>284</v>
      </c>
      <c r="E18">
        <v>550</v>
      </c>
      <c r="G18" t="s">
        <v>351</v>
      </c>
      <c r="H18" s="6"/>
      <c r="I18" s="6"/>
      <c r="J18" s="90">
        <v>0.65</v>
      </c>
    </row>
    <row r="19" spans="2:10">
      <c r="B19" t="s">
        <v>285</v>
      </c>
      <c r="E19">
        <v>380</v>
      </c>
      <c r="G19" t="s">
        <v>352</v>
      </c>
      <c r="H19" s="6"/>
      <c r="I19" s="6"/>
      <c r="J19" s="90">
        <v>0.8</v>
      </c>
    </row>
    <row r="20" spans="2:10">
      <c r="B20" t="s">
        <v>286</v>
      </c>
      <c r="E20" s="2">
        <v>3.5000000000000003E-2</v>
      </c>
      <c r="H20" s="6"/>
      <c r="I20" s="6"/>
    </row>
    <row r="21" spans="2:10">
      <c r="B21" t="s">
        <v>283</v>
      </c>
    </row>
    <row r="23" spans="2:10">
      <c r="B23" s="3" t="s">
        <v>27</v>
      </c>
    </row>
    <row r="24" spans="2:10">
      <c r="B24" s="12" t="s">
        <v>11</v>
      </c>
    </row>
    <row r="25" spans="2:10">
      <c r="D25" s="493" t="s">
        <v>13</v>
      </c>
      <c r="E25" s="493"/>
      <c r="F25" s="493"/>
      <c r="G25" s="493"/>
      <c r="H25" s="493"/>
      <c r="I25" s="493"/>
      <c r="J25" s="493"/>
    </row>
    <row r="26" spans="2:10">
      <c r="B26" s="5" t="s">
        <v>10</v>
      </c>
      <c r="C26" s="29" t="s">
        <v>7</v>
      </c>
      <c r="D26" s="22">
        <f>B31+1</f>
        <v>2016</v>
      </c>
      <c r="E26" s="22">
        <f>D26+1</f>
        <v>2017</v>
      </c>
      <c r="F26" s="22">
        <f t="shared" ref="F26:J26" si="2">E26+1</f>
        <v>2018</v>
      </c>
      <c r="G26" s="22">
        <f t="shared" si="2"/>
        <v>2019</v>
      </c>
      <c r="H26" s="22">
        <f t="shared" si="2"/>
        <v>2020</v>
      </c>
      <c r="I26" s="22">
        <f t="shared" si="2"/>
        <v>2021</v>
      </c>
      <c r="J26" s="22">
        <f t="shared" si="2"/>
        <v>2022</v>
      </c>
    </row>
    <row r="27" spans="2:10">
      <c r="B27" s="30">
        <f t="shared" ref="B27:C31" si="3">B7</f>
        <v>2011</v>
      </c>
      <c r="C27" s="307">
        <f t="shared" si="3"/>
        <v>0</v>
      </c>
      <c r="D27" s="307"/>
      <c r="E27" s="307"/>
      <c r="F27" s="307"/>
      <c r="G27" s="307"/>
      <c r="H27" s="307"/>
      <c r="I27" s="307"/>
      <c r="J27" s="307"/>
    </row>
    <row r="28" spans="2:10">
      <c r="B28" s="30">
        <f t="shared" si="3"/>
        <v>2012</v>
      </c>
      <c r="C28" s="307">
        <f t="shared" si="3"/>
        <v>0</v>
      </c>
      <c r="D28" s="307"/>
      <c r="E28" s="307"/>
      <c r="F28" s="307"/>
      <c r="G28" s="307"/>
      <c r="H28" s="307"/>
      <c r="I28" s="307"/>
      <c r="J28" s="307"/>
    </row>
    <row r="29" spans="2:10">
      <c r="B29" s="30">
        <f t="shared" si="3"/>
        <v>2013</v>
      </c>
      <c r="C29" s="307">
        <f t="shared" si="3"/>
        <v>0</v>
      </c>
      <c r="D29" s="307"/>
      <c r="E29" s="307"/>
      <c r="F29" s="307"/>
      <c r="G29" s="307"/>
      <c r="H29" s="307"/>
      <c r="I29" s="307"/>
      <c r="J29" s="307"/>
    </row>
    <row r="30" spans="2:10">
      <c r="B30" s="30">
        <f t="shared" si="3"/>
        <v>2014</v>
      </c>
      <c r="C30" s="307">
        <f t="shared" si="3"/>
        <v>16</v>
      </c>
      <c r="D30" s="307">
        <f>$C30/(1-$G$8)*($G$9-$G$8)</f>
        <v>16</v>
      </c>
      <c r="E30" s="307">
        <f>$C30/(1-$G$8)*($G$10-$G$9)</f>
        <v>0</v>
      </c>
      <c r="F30" s="307">
        <f>$C30/(1-$G$8)*($G$11-$G$10)</f>
        <v>0</v>
      </c>
      <c r="G30" s="307">
        <f>$C30/(1-$G$8)*($G$12-$G$11)</f>
        <v>0</v>
      </c>
      <c r="H30" s="307">
        <f>$C30/(1-$G$8)*($G$13-$G$12)</f>
        <v>0</v>
      </c>
      <c r="I30" s="307">
        <f>$C30/(1-$G$8)*($G$14-$G$13)</f>
        <v>0</v>
      </c>
      <c r="J30" s="307"/>
    </row>
    <row r="31" spans="2:10">
      <c r="B31" s="31">
        <f t="shared" si="3"/>
        <v>2015</v>
      </c>
      <c r="C31" s="386">
        <f t="shared" si="3"/>
        <v>137</v>
      </c>
      <c r="D31" s="386">
        <f>$C31/(1-$G$7)*($G$8-$G$7)</f>
        <v>102.74999999999996</v>
      </c>
      <c r="E31" s="386">
        <f>$C31/(1-$G$7)*($G$9-$G$8)</f>
        <v>34.250000000000036</v>
      </c>
      <c r="F31" s="386">
        <f>$C31/(1-$G$7)*($G$10-$G$9)</f>
        <v>0</v>
      </c>
      <c r="G31" s="386">
        <f>$C31/(1-$G$7)*($G$11-$G$10)</f>
        <v>0</v>
      </c>
      <c r="H31" s="386">
        <f>$C31/(1-$G$7)*($G$12-$G$11)</f>
        <v>0</v>
      </c>
      <c r="I31" s="386">
        <f>$C31/(1-$G$7)*($G$13-$G$12)</f>
        <v>0</v>
      </c>
      <c r="J31" s="386">
        <f>$C31/(1-$G$7)*($G$14-$G$13)</f>
        <v>0</v>
      </c>
    </row>
    <row r="32" spans="2:10">
      <c r="B32" s="33" t="s">
        <v>4</v>
      </c>
      <c r="C32" s="307">
        <f>SUM(C27:C31)</f>
        <v>153</v>
      </c>
      <c r="D32" s="307">
        <f t="shared" ref="D32:J32" si="4">SUM(D27:D31)</f>
        <v>118.74999999999996</v>
      </c>
      <c r="E32" s="307">
        <f t="shared" si="4"/>
        <v>34.250000000000036</v>
      </c>
      <c r="F32" s="307">
        <f t="shared" si="4"/>
        <v>0</v>
      </c>
      <c r="G32" s="307">
        <f t="shared" si="4"/>
        <v>0</v>
      </c>
      <c r="H32" s="307">
        <f t="shared" si="4"/>
        <v>0</v>
      </c>
      <c r="I32" s="307">
        <f t="shared" si="4"/>
        <v>0</v>
      </c>
      <c r="J32" s="307">
        <f t="shared" si="4"/>
        <v>0</v>
      </c>
    </row>
    <row r="34" spans="2:10">
      <c r="B34" s="22" t="s">
        <v>114</v>
      </c>
      <c r="C34" s="22"/>
      <c r="D34" s="22"/>
      <c r="E34" s="22"/>
    </row>
    <row r="35" spans="2:10">
      <c r="B35" s="22" t="s">
        <v>115</v>
      </c>
      <c r="C35" s="22"/>
      <c r="D35" s="22"/>
      <c r="E35" s="22"/>
    </row>
    <row r="36" spans="2:10">
      <c r="B36" s="22" t="s">
        <v>116</v>
      </c>
      <c r="C36" s="22"/>
      <c r="D36" s="22"/>
      <c r="E36" s="22"/>
    </row>
    <row r="38" spans="2:10">
      <c r="B38" s="12" t="s">
        <v>12</v>
      </c>
    </row>
    <row r="39" spans="2:10">
      <c r="D39" s="493" t="s">
        <v>13</v>
      </c>
      <c r="E39" s="493"/>
      <c r="F39" s="493"/>
      <c r="G39" s="493"/>
      <c r="H39" s="493"/>
      <c r="I39" s="493"/>
      <c r="J39" s="493"/>
    </row>
    <row r="40" spans="2:10">
      <c r="B40" s="29" t="s">
        <v>10</v>
      </c>
      <c r="C40" s="29" t="s">
        <v>7</v>
      </c>
      <c r="D40" s="22">
        <f>B45+1</f>
        <v>2016</v>
      </c>
      <c r="E40" s="22">
        <f>D40+1</f>
        <v>2017</v>
      </c>
      <c r="F40" s="22">
        <f t="shared" ref="F40:J40" si="5">E40+1</f>
        <v>2018</v>
      </c>
      <c r="G40" s="22">
        <f t="shared" si="5"/>
        <v>2019</v>
      </c>
      <c r="H40" s="22">
        <f t="shared" si="5"/>
        <v>2020</v>
      </c>
      <c r="I40" s="22">
        <f t="shared" si="5"/>
        <v>2021</v>
      </c>
      <c r="J40" s="22">
        <f t="shared" si="5"/>
        <v>2022</v>
      </c>
    </row>
    <row r="41" spans="2:10">
      <c r="B41" s="30">
        <f>B7</f>
        <v>2011</v>
      </c>
      <c r="C41" s="307">
        <f>D7</f>
        <v>32</v>
      </c>
      <c r="D41" s="307">
        <f>$C41/(1-$H$11)*($H$12-$H$11)</f>
        <v>15.999999999999982</v>
      </c>
      <c r="E41" s="307">
        <f>$C41/(1-$H$11)*($H$13-$H$12)</f>
        <v>12.800000000000013</v>
      </c>
      <c r="F41" s="307">
        <f>$C41/(1-$H$11)*($H$14-$H$13)</f>
        <v>3.2000000000000033</v>
      </c>
      <c r="G41" s="307"/>
      <c r="H41" s="307"/>
      <c r="I41" s="307"/>
      <c r="J41" s="307"/>
    </row>
    <row r="42" spans="2:10">
      <c r="B42" s="30">
        <f>B8</f>
        <v>2012</v>
      </c>
      <c r="C42" s="307">
        <f>D8</f>
        <v>86</v>
      </c>
      <c r="D42" s="307">
        <f>$C42/(1-$H$10)*($H$11-$H$10)</f>
        <v>28.666666666666689</v>
      </c>
      <c r="E42" s="307">
        <f>$C42/(1-$H$10)*($H$12-$H$11)</f>
        <v>28.666666666666625</v>
      </c>
      <c r="F42" s="307">
        <f>$C42/(1-$H$10)*($H$13-$H$12)</f>
        <v>22.933333333333351</v>
      </c>
      <c r="G42" s="307">
        <f>$C42/(1-$H$10)*($H$14-$H$13)</f>
        <v>5.7333333333333378</v>
      </c>
      <c r="H42" s="307"/>
      <c r="I42" s="307"/>
      <c r="J42" s="307"/>
    </row>
    <row r="43" spans="2:10">
      <c r="B43" s="30">
        <f>B9</f>
        <v>2013</v>
      </c>
      <c r="C43" s="307">
        <f>D9</f>
        <v>127</v>
      </c>
      <c r="D43" s="307">
        <f>$C43/(1-$H$9)*($H$10-$H$9)</f>
        <v>31.749999999999964</v>
      </c>
      <c r="E43" s="307">
        <f>$C43/(1-$H$9)*($H$11-$H$10)</f>
        <v>31.750000000000036</v>
      </c>
      <c r="F43" s="307">
        <f>$C43/(1-$H$9)*($H$12-$H$11)</f>
        <v>31.749999999999964</v>
      </c>
      <c r="G43" s="307">
        <f>$C43/(1-$H$9)*($H$13-$H$12)</f>
        <v>25.400000000000027</v>
      </c>
      <c r="H43" s="307">
        <f>$C43/(1-$H$9)*($H$14-$H$13)</f>
        <v>6.3500000000000068</v>
      </c>
      <c r="I43" s="307"/>
      <c r="J43" s="307"/>
    </row>
    <row r="44" spans="2:10">
      <c r="B44" s="30">
        <f>B10</f>
        <v>2014</v>
      </c>
      <c r="C44" s="307">
        <f>D10</f>
        <v>186</v>
      </c>
      <c r="D44" s="307">
        <f>$C44/(1-$H$8)*($H$9-$H$8)</f>
        <v>69.750000000000014</v>
      </c>
      <c r="E44" s="307">
        <f>$C44/(1-$H$8)*($H$10-$H$9)</f>
        <v>29.062499999999968</v>
      </c>
      <c r="F44" s="307">
        <f>$C44/(1-$H$8)*($H$11-$H$10)</f>
        <v>29.062500000000032</v>
      </c>
      <c r="G44" s="307">
        <f>$C44/(1-$H$8)*($H$12-$H$11)</f>
        <v>29.062499999999968</v>
      </c>
      <c r="H44" s="307">
        <f>$C44/(1-$H$8)*($H$13-$H$12)</f>
        <v>23.250000000000025</v>
      </c>
      <c r="I44" s="307">
        <f>$C44/(1-$H$8)*($H$14-$H$13)</f>
        <v>5.8125000000000062</v>
      </c>
      <c r="J44" s="307"/>
    </row>
    <row r="45" spans="2:10">
      <c r="B45" s="31">
        <f>B11</f>
        <v>2015</v>
      </c>
      <c r="C45" s="386">
        <f>D11</f>
        <v>258</v>
      </c>
      <c r="D45" s="386">
        <f>$C45/(1-$H$7)*($H$8-$H$7)</f>
        <v>130.98461538461541</v>
      </c>
      <c r="E45" s="386">
        <f>$C45/(1-$H$7)*($H$9-$H$8)</f>
        <v>47.630769230769225</v>
      </c>
      <c r="F45" s="386">
        <f>$C45/(1-$H$7)*($H$10-$H$9)</f>
        <v>19.846153846153818</v>
      </c>
      <c r="G45" s="386">
        <f>$C45/(1-$H$7)*($H$11-$H$10)</f>
        <v>19.846153846153864</v>
      </c>
      <c r="H45" s="386">
        <f>$C45/(1-$H$7)*($H$12-$H$11)</f>
        <v>19.846153846153818</v>
      </c>
      <c r="I45" s="386">
        <f>$C45/(1-$H$7)*($H$13-$H$12)</f>
        <v>15.87692307692309</v>
      </c>
      <c r="J45" s="386">
        <f>$C45/(1-$H$7)*($H$14-$H$13)</f>
        <v>3.9692307692307724</v>
      </c>
    </row>
    <row r="46" spans="2:10">
      <c r="B46" s="33" t="s">
        <v>4</v>
      </c>
      <c r="C46" s="307">
        <f>SUM(C41:C45)</f>
        <v>689</v>
      </c>
      <c r="D46" s="307">
        <f t="shared" ref="D46:J46" si="6">SUM(D41:D45)</f>
        <v>277.15128205128201</v>
      </c>
      <c r="E46" s="307">
        <f t="shared" si="6"/>
        <v>149.90993589743587</v>
      </c>
      <c r="F46" s="307">
        <f t="shared" si="6"/>
        <v>106.79198717948717</v>
      </c>
      <c r="G46" s="307">
        <f t="shared" si="6"/>
        <v>80.041987179487194</v>
      </c>
      <c r="H46" s="307">
        <f t="shared" si="6"/>
        <v>49.446153846153848</v>
      </c>
      <c r="I46" s="307">
        <f t="shared" si="6"/>
        <v>21.689423076923095</v>
      </c>
      <c r="J46" s="307">
        <f t="shared" si="6"/>
        <v>3.9692307692307724</v>
      </c>
    </row>
    <row r="48" spans="2:10">
      <c r="B48" s="22" t="s">
        <v>117</v>
      </c>
      <c r="C48" s="22"/>
      <c r="D48" s="22"/>
      <c r="E48" s="22"/>
    </row>
    <row r="49" spans="2:12">
      <c r="B49" s="22" t="s">
        <v>118</v>
      </c>
      <c r="C49" s="22"/>
      <c r="D49" s="22"/>
      <c r="E49" s="22"/>
    </row>
    <row r="50" spans="2:12">
      <c r="B50" s="22" t="s">
        <v>119</v>
      </c>
      <c r="C50" s="22"/>
      <c r="D50" s="22"/>
      <c r="E50" s="22"/>
    </row>
    <row r="51" spans="2:12">
      <c r="B51" t="s">
        <v>14</v>
      </c>
    </row>
    <row r="52" spans="2:12" ht="18.5">
      <c r="K52" s="104" t="s">
        <v>55</v>
      </c>
      <c r="L52" s="105">
        <v>3</v>
      </c>
    </row>
    <row r="53" spans="2:12" ht="18.5">
      <c r="B53" s="3" t="s">
        <v>15</v>
      </c>
      <c r="J53" s="104"/>
      <c r="K53" s="105"/>
    </row>
    <row r="54" spans="2:12" ht="18.5">
      <c r="J54" s="104"/>
      <c r="K54" s="105"/>
    </row>
    <row r="55" spans="2:12"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7" spans="2:12" ht="43.5">
      <c r="B57" s="286" t="s">
        <v>5</v>
      </c>
      <c r="C57" s="286" t="s">
        <v>324</v>
      </c>
      <c r="D57" s="286" t="s">
        <v>8</v>
      </c>
      <c r="E57" s="286" t="str">
        <f>'App A Sh1'!F29</f>
        <v>Present Value Factor</v>
      </c>
      <c r="F57" s="286" t="s">
        <v>16</v>
      </c>
      <c r="H57" s="285" t="s">
        <v>304</v>
      </c>
      <c r="I57" s="285" t="s">
        <v>305</v>
      </c>
      <c r="J57" s="286" t="s">
        <v>306</v>
      </c>
      <c r="K57" s="286" t="s">
        <v>307</v>
      </c>
    </row>
    <row r="58" spans="2:12">
      <c r="B58" s="288" t="s">
        <v>17</v>
      </c>
      <c r="C58" s="288" t="s">
        <v>18</v>
      </c>
      <c r="D58" s="288" t="s">
        <v>19</v>
      </c>
      <c r="E58" s="288" t="s">
        <v>20</v>
      </c>
      <c r="F58" s="288" t="s">
        <v>21</v>
      </c>
      <c r="H58" s="287" t="s">
        <v>229</v>
      </c>
      <c r="I58" s="288" t="s">
        <v>23</v>
      </c>
      <c r="J58" s="288" t="s">
        <v>24</v>
      </c>
      <c r="K58" s="288" t="s">
        <v>25</v>
      </c>
    </row>
    <row r="60" spans="2:12">
      <c r="B60" s="12" t="s">
        <v>11</v>
      </c>
    </row>
    <row r="61" spans="2:12">
      <c r="B61" s="294">
        <v>2016</v>
      </c>
      <c r="C61" s="349">
        <f>B61-2015.5</f>
        <v>0.5</v>
      </c>
      <c r="D61" s="303">
        <f>D$32</f>
        <v>118.74999999999996</v>
      </c>
      <c r="E61" s="291">
        <f t="shared" ref="E61:E67" si="7">1/(1+$C$16)^C61</f>
        <v>0.99136319419321939</v>
      </c>
      <c r="F61" s="303">
        <f>D61*E61</f>
        <v>117.72437931044476</v>
      </c>
      <c r="H61" s="291">
        <f>1/(1+$C$16-$C$17)^$C61</f>
        <v>0.99185070993165747</v>
      </c>
      <c r="I61" s="291">
        <f t="shared" ref="I61:I67" si="8">1/(1+$C$16+$C$17)^$C61</f>
        <v>0.99087639662191229</v>
      </c>
      <c r="J61" s="303">
        <f t="shared" ref="J61:J67" si="9">D61*H61</f>
        <v>117.78227180438428</v>
      </c>
      <c r="K61" s="303">
        <f t="shared" ref="K61:K67" si="10">D61*I61</f>
        <v>117.66657209885204</v>
      </c>
    </row>
    <row r="62" spans="2:12">
      <c r="B62" s="32">
        <f>B61+1</f>
        <v>2017</v>
      </c>
      <c r="C62" s="348">
        <f t="shared" ref="C62:C67" si="11">B62-2015.5</f>
        <v>1.5</v>
      </c>
      <c r="D62" s="304">
        <f>E$32</f>
        <v>34.250000000000036</v>
      </c>
      <c r="E62" s="19">
        <f t="shared" si="7"/>
        <v>0.9743127215658175</v>
      </c>
      <c r="F62" s="304">
        <f t="shared" ref="F62:F67" si="12">D62*E62</f>
        <v>33.370210713629284</v>
      </c>
      <c r="H62" s="19">
        <f t="shared" ref="H62:H67" si="13">1/(1+$C$16-$C$17)^C62</f>
        <v>0.97575082137890534</v>
      </c>
      <c r="I62" s="19">
        <f t="shared" si="8"/>
        <v>0.97287815083152895</v>
      </c>
      <c r="J62" s="304">
        <f t="shared" si="9"/>
        <v>33.419465632227542</v>
      </c>
      <c r="K62" s="304">
        <f t="shared" si="10"/>
        <v>33.321076665979902</v>
      </c>
    </row>
    <row r="63" spans="2:12">
      <c r="B63" s="32">
        <f t="shared" ref="B63:B67" si="14">B62+1</f>
        <v>2018</v>
      </c>
      <c r="C63" s="348">
        <f t="shared" si="11"/>
        <v>2.5</v>
      </c>
      <c r="D63" s="304">
        <f>F$32</f>
        <v>0</v>
      </c>
      <c r="E63" s="19">
        <f t="shared" si="7"/>
        <v>0.95755550031038561</v>
      </c>
      <c r="F63" s="304">
        <f t="shared" si="12"/>
        <v>0</v>
      </c>
      <c r="H63" s="19">
        <f t="shared" si="13"/>
        <v>0.9599122689413726</v>
      </c>
      <c r="I63" s="19">
        <f t="shared" si="8"/>
        <v>0.95520682457685713</v>
      </c>
      <c r="J63" s="304">
        <f t="shared" si="9"/>
        <v>0</v>
      </c>
      <c r="K63" s="304">
        <f t="shared" si="10"/>
        <v>0</v>
      </c>
    </row>
    <row r="64" spans="2:12">
      <c r="B64" s="32">
        <f t="shared" si="14"/>
        <v>2019</v>
      </c>
      <c r="C64" s="348">
        <f t="shared" si="11"/>
        <v>3.5</v>
      </c>
      <c r="D64" s="304">
        <f>G$32</f>
        <v>0</v>
      </c>
      <c r="E64" s="19">
        <f t="shared" si="7"/>
        <v>0.94108648679153384</v>
      </c>
      <c r="F64" s="304">
        <f t="shared" si="12"/>
        <v>0</v>
      </c>
      <c r="H64" s="19">
        <f t="shared" si="13"/>
        <v>0.94433081056701662</v>
      </c>
      <c r="I64" s="19">
        <f t="shared" si="8"/>
        <v>0.93785647970236352</v>
      </c>
      <c r="J64" s="304">
        <f t="shared" si="9"/>
        <v>0</v>
      </c>
      <c r="K64" s="304">
        <f t="shared" si="10"/>
        <v>0</v>
      </c>
    </row>
    <row r="65" spans="2:11">
      <c r="B65" s="32">
        <f t="shared" si="14"/>
        <v>2020</v>
      </c>
      <c r="C65" s="348">
        <f t="shared" si="11"/>
        <v>4.5</v>
      </c>
      <c r="D65" s="304">
        <f>H$32</f>
        <v>0</v>
      </c>
      <c r="E65" s="19">
        <f t="shared" si="7"/>
        <v>0.92490072411944346</v>
      </c>
      <c r="F65" s="304">
        <f t="shared" si="12"/>
        <v>0</v>
      </c>
      <c r="H65" s="19">
        <f t="shared" si="13"/>
        <v>0.92900227306150163</v>
      </c>
      <c r="I65" s="19">
        <f t="shared" si="8"/>
        <v>0.92082128591297363</v>
      </c>
      <c r="J65" s="304">
        <f t="shared" si="9"/>
        <v>0</v>
      </c>
      <c r="K65" s="304">
        <f t="shared" si="10"/>
        <v>0</v>
      </c>
    </row>
    <row r="66" spans="2:11">
      <c r="B66" s="32">
        <f t="shared" si="14"/>
        <v>2021</v>
      </c>
      <c r="C66" s="348">
        <f t="shared" si="11"/>
        <v>5.5</v>
      </c>
      <c r="D66" s="304">
        <f>I$32</f>
        <v>0</v>
      </c>
      <c r="E66" s="19">
        <f t="shared" si="7"/>
        <v>0.90899334065792947</v>
      </c>
      <c r="F66" s="304">
        <f t="shared" si="12"/>
        <v>0</v>
      </c>
      <c r="H66" s="19">
        <f t="shared" si="13"/>
        <v>0.91392255097048847</v>
      </c>
      <c r="I66" s="19">
        <f t="shared" si="8"/>
        <v>0.90409551881489802</v>
      </c>
      <c r="J66" s="304">
        <f t="shared" si="9"/>
        <v>0</v>
      </c>
      <c r="K66" s="304">
        <f t="shared" si="10"/>
        <v>0</v>
      </c>
    </row>
    <row r="67" spans="2:11">
      <c r="B67" s="295">
        <f t="shared" si="14"/>
        <v>2022</v>
      </c>
      <c r="C67" s="348">
        <f t="shared" si="11"/>
        <v>6.5</v>
      </c>
      <c r="D67" s="304">
        <f>J$32</f>
        <v>0</v>
      </c>
      <c r="E67" s="19">
        <f t="shared" si="7"/>
        <v>0.89335954855816169</v>
      </c>
      <c r="F67" s="305">
        <f t="shared" si="12"/>
        <v>0</v>
      </c>
      <c r="H67" s="19">
        <f t="shared" si="13"/>
        <v>0.89908760548006705</v>
      </c>
      <c r="I67" s="19">
        <f t="shared" si="8"/>
        <v>0.88767355799204506</v>
      </c>
      <c r="J67" s="305">
        <f t="shared" si="9"/>
        <v>0</v>
      </c>
      <c r="K67" s="305">
        <f t="shared" si="10"/>
        <v>0</v>
      </c>
    </row>
    <row r="68" spans="2:11">
      <c r="B68" s="377" t="s">
        <v>4</v>
      </c>
      <c r="C68" s="384"/>
      <c r="D68" s="381"/>
      <c r="E68" s="382"/>
      <c r="F68" s="378">
        <f>SUM(F61:F67)</f>
        <v>151.09459002407405</v>
      </c>
      <c r="H68" s="385"/>
      <c r="I68" s="382"/>
      <c r="J68" s="378">
        <f>SUM(J61:J67)</f>
        <v>151.20173743661184</v>
      </c>
      <c r="K68" s="306">
        <f>SUM(K61:K67)</f>
        <v>150.98764876483193</v>
      </c>
    </row>
    <row r="69" spans="2:11">
      <c r="C69" s="379">
        <f>SUMPRODUCT(C61:C67,F61:F67)/F68</f>
        <v>0.72085642317380372</v>
      </c>
      <c r="D69" s="9" t="s">
        <v>308</v>
      </c>
      <c r="F69" s="307"/>
      <c r="J69" s="11" t="s">
        <v>310</v>
      </c>
      <c r="K69" s="327">
        <f>-(K68-J68)/((C$17-(-C$17))*F68)</f>
        <v>0.70845909091051473</v>
      </c>
    </row>
    <row r="70" spans="2:11">
      <c r="C70" s="350">
        <f>C69/(1+C16)</f>
        <v>0.70845840115361536</v>
      </c>
      <c r="D70" s="10" t="s">
        <v>309</v>
      </c>
      <c r="F70" s="307"/>
    </row>
    <row r="71" spans="2:11">
      <c r="D71" s="307"/>
      <c r="F71" s="307"/>
    </row>
    <row r="72" spans="2:11" s="12" customFormat="1">
      <c r="B72" s="12" t="s">
        <v>12</v>
      </c>
      <c r="D72" s="308"/>
      <c r="F72" s="308"/>
    </row>
    <row r="73" spans="2:11">
      <c r="B73" s="294">
        <v>2016</v>
      </c>
      <c r="C73" s="349">
        <f t="shared" ref="C73:C79" si="15">B73-2015.5</f>
        <v>0.5</v>
      </c>
      <c r="D73" s="303">
        <f>D$46</f>
        <v>277.15128205128201</v>
      </c>
      <c r="E73" s="291">
        <f t="shared" ref="E73:E79" si="16">1/(1+$C$16)^C73</f>
        <v>0.99136319419321939</v>
      </c>
      <c r="F73" s="303">
        <f>D73*E73</f>
        <v>274.75758024910482</v>
      </c>
      <c r="H73" s="291">
        <f>1/(1+$C$16-$C$17)^$C73</f>
        <v>0.99185070993165747</v>
      </c>
      <c r="I73" s="291">
        <f t="shared" ref="I73:I79" si="17">1/(1+$C$16+$C$17)^$C73</f>
        <v>0.99087639662191229</v>
      </c>
      <c r="J73" s="303">
        <f t="shared" ref="J73:J79" si="18">D73*H73</f>
        <v>274.89269586103308</v>
      </c>
      <c r="K73" s="303">
        <f t="shared" ref="K73:K79" si="19">D73*I73</f>
        <v>274.62266367811759</v>
      </c>
    </row>
    <row r="74" spans="2:11">
      <c r="B74" s="32">
        <f>B73+1</f>
        <v>2017</v>
      </c>
      <c r="C74" s="348">
        <f t="shared" si="15"/>
        <v>1.5</v>
      </c>
      <c r="D74" s="304">
        <f>E$46</f>
        <v>149.90993589743587</v>
      </c>
      <c r="E74" s="19">
        <f t="shared" si="16"/>
        <v>0.9743127215658175</v>
      </c>
      <c r="F74" s="304">
        <f t="shared" ref="F74:F79" si="20">D74*E74</f>
        <v>146.05915763398798</v>
      </c>
      <c r="H74" s="19">
        <f t="shared" ref="H74:H79" si="21">1/(1+$C$16-$C$17)^C74</f>
        <v>0.97575082137890534</v>
      </c>
      <c r="I74" s="19">
        <f t="shared" si="17"/>
        <v>0.97287815083152895</v>
      </c>
      <c r="J74" s="304">
        <f t="shared" si="18"/>
        <v>146.2747430847821</v>
      </c>
      <c r="K74" s="304">
        <f t="shared" si="19"/>
        <v>145.84410122717046</v>
      </c>
    </row>
    <row r="75" spans="2:11">
      <c r="B75" s="32">
        <f t="shared" ref="B75:B79" si="22">B74+1</f>
        <v>2018</v>
      </c>
      <c r="C75" s="348">
        <f t="shared" si="15"/>
        <v>2.5</v>
      </c>
      <c r="D75" s="304">
        <f>F$46</f>
        <v>106.79198717948717</v>
      </c>
      <c r="E75" s="19">
        <f t="shared" si="16"/>
        <v>0.95755550031038561</v>
      </c>
      <c r="F75" s="304">
        <f t="shared" si="20"/>
        <v>102.25925471279412</v>
      </c>
      <c r="H75" s="19">
        <f t="shared" si="21"/>
        <v>0.9599122689413726</v>
      </c>
      <c r="I75" s="19">
        <f t="shared" si="17"/>
        <v>0.95520682457685713</v>
      </c>
      <c r="J75" s="304">
        <f t="shared" si="18"/>
        <v>102.51093871821949</v>
      </c>
      <c r="K75" s="304">
        <f t="shared" si="19"/>
        <v>102.00843496397037</v>
      </c>
    </row>
    <row r="76" spans="2:11">
      <c r="B76" s="32">
        <f t="shared" si="22"/>
        <v>2019</v>
      </c>
      <c r="C76" s="348">
        <f t="shared" si="15"/>
        <v>3.5</v>
      </c>
      <c r="D76" s="304">
        <f>G$46</f>
        <v>80.041987179487194</v>
      </c>
      <c r="E76" s="19">
        <f t="shared" si="16"/>
        <v>0.94108648679153384</v>
      </c>
      <c r="F76" s="304">
        <f t="shared" si="20"/>
        <v>75.3264325105566</v>
      </c>
      <c r="H76" s="19">
        <f t="shared" si="21"/>
        <v>0.94433081056701662</v>
      </c>
      <c r="I76" s="19">
        <f t="shared" si="17"/>
        <v>0.93785647970236352</v>
      </c>
      <c r="J76" s="304">
        <f t="shared" si="18"/>
        <v>75.586114632599887</v>
      </c>
      <c r="K76" s="304">
        <f t="shared" si="19"/>
        <v>75.067896324535567</v>
      </c>
    </row>
    <row r="77" spans="2:11">
      <c r="B77" s="32">
        <f t="shared" si="22"/>
        <v>2020</v>
      </c>
      <c r="C77" s="348">
        <f t="shared" si="15"/>
        <v>4.5</v>
      </c>
      <c r="D77" s="304">
        <f>H$46</f>
        <v>49.446153846153848</v>
      </c>
      <c r="E77" s="19">
        <f t="shared" si="16"/>
        <v>0.92490072411944346</v>
      </c>
      <c r="F77" s="304">
        <f t="shared" si="20"/>
        <v>45.7327834972291</v>
      </c>
      <c r="H77" s="19">
        <f t="shared" si="21"/>
        <v>0.92900227306150163</v>
      </c>
      <c r="I77" s="19">
        <f t="shared" si="17"/>
        <v>0.92082128591297363</v>
      </c>
      <c r="J77" s="304">
        <f t="shared" si="18"/>
        <v>45.935589317225634</v>
      </c>
      <c r="K77" s="304">
        <f t="shared" si="19"/>
        <v>45.531070968066111</v>
      </c>
    </row>
    <row r="78" spans="2:11">
      <c r="B78" s="32">
        <f t="shared" si="22"/>
        <v>2021</v>
      </c>
      <c r="C78" s="348">
        <f t="shared" si="15"/>
        <v>5.5</v>
      </c>
      <c r="D78" s="304">
        <f>I$46</f>
        <v>21.689423076923095</v>
      </c>
      <c r="E78" s="19">
        <f t="shared" si="16"/>
        <v>0.90899334065792947</v>
      </c>
      <c r="F78" s="304">
        <f t="shared" si="20"/>
        <v>19.715541139635512</v>
      </c>
      <c r="H78" s="19">
        <f t="shared" si="21"/>
        <v>0.91392255097048847</v>
      </c>
      <c r="I78" s="19">
        <f t="shared" si="17"/>
        <v>0.90409551881489802</v>
      </c>
      <c r="J78" s="304">
        <f t="shared" si="18"/>
        <v>19.822452867539734</v>
      </c>
      <c r="K78" s="304">
        <f t="shared" si="19"/>
        <v>19.609310209526608</v>
      </c>
    </row>
    <row r="79" spans="2:11">
      <c r="B79" s="295">
        <f t="shared" si="22"/>
        <v>2022</v>
      </c>
      <c r="C79" s="348">
        <f t="shared" si="15"/>
        <v>6.5</v>
      </c>
      <c r="D79" s="304">
        <f>J$46</f>
        <v>3.9692307692307724</v>
      </c>
      <c r="E79" s="19">
        <f t="shared" si="16"/>
        <v>0.89335954855816169</v>
      </c>
      <c r="F79" s="305">
        <f t="shared" si="20"/>
        <v>3.5459502081231675</v>
      </c>
      <c r="H79" s="19">
        <f t="shared" si="21"/>
        <v>0.89908760548006705</v>
      </c>
      <c r="I79" s="19">
        <f t="shared" si="17"/>
        <v>0.88767355799204506</v>
      </c>
      <c r="J79" s="305">
        <f t="shared" si="18"/>
        <v>3.5686861879054996</v>
      </c>
      <c r="K79" s="305">
        <f t="shared" si="19"/>
        <v>3.5233811994145818</v>
      </c>
    </row>
    <row r="80" spans="2:11">
      <c r="B80" s="377" t="s">
        <v>4</v>
      </c>
      <c r="C80" s="384"/>
      <c r="D80" s="381"/>
      <c r="E80" s="382"/>
      <c r="F80" s="378">
        <f>SUM(F73:F79)</f>
        <v>667.39669995143129</v>
      </c>
      <c r="H80" s="385"/>
      <c r="I80" s="382"/>
      <c r="J80" s="378">
        <f>SUM(J73:J79)</f>
        <v>668.59122066930547</v>
      </c>
      <c r="K80" s="306">
        <f>SUM(K73:K79)</f>
        <v>666.20685857080127</v>
      </c>
    </row>
    <row r="81" spans="1:11">
      <c r="C81" s="379">
        <f>SUMPRODUCT(C73:C79,F73:F79)/F80</f>
        <v>1.8175694539560527</v>
      </c>
      <c r="D81" s="9" t="s">
        <v>308</v>
      </c>
      <c r="J81" s="11" t="str">
        <f>J69</f>
        <v xml:space="preserve"> (12) Effective duration</v>
      </c>
      <c r="K81" s="327">
        <f>-(K80-J80)/((C$17-(-C$17))*F80)</f>
        <v>1.7863154692536809</v>
      </c>
    </row>
    <row r="82" spans="1:11">
      <c r="C82" s="350">
        <f>C81/(1+C16)</f>
        <v>1.7863090456570541</v>
      </c>
      <c r="D82" s="10" t="s">
        <v>309</v>
      </c>
    </row>
    <row r="84" spans="1:11">
      <c r="B84" s="13" t="s">
        <v>313</v>
      </c>
      <c r="C84" s="14"/>
      <c r="D84" s="14"/>
      <c r="E84" s="14"/>
      <c r="F84" s="14"/>
    </row>
    <row r="85" spans="1:11">
      <c r="B85" s="14"/>
      <c r="C85" s="14"/>
      <c r="D85" s="14"/>
      <c r="E85" s="14"/>
      <c r="F85" s="14"/>
    </row>
    <row r="86" spans="1:11">
      <c r="B86" s="14"/>
      <c r="E86" s="14"/>
      <c r="F86" s="15" t="s">
        <v>44</v>
      </c>
      <c r="G86" s="15"/>
      <c r="H86" s="15" t="s">
        <v>46</v>
      </c>
      <c r="I86" s="15" t="s">
        <v>31</v>
      </c>
      <c r="J86" s="15" t="s">
        <v>43</v>
      </c>
    </row>
    <row r="87" spans="1:11">
      <c r="B87" s="14"/>
      <c r="E87" s="14"/>
      <c r="F87" s="108" t="s">
        <v>30</v>
      </c>
      <c r="G87" s="108" t="s">
        <v>45</v>
      </c>
      <c r="H87" s="108" t="s">
        <v>30</v>
      </c>
      <c r="I87" s="108" t="s">
        <v>29</v>
      </c>
      <c r="J87" s="108" t="s">
        <v>29</v>
      </c>
    </row>
    <row r="88" spans="1:11">
      <c r="B88" s="14"/>
      <c r="E88" s="14" t="str">
        <f>B60</f>
        <v>Property</v>
      </c>
      <c r="F88" s="387">
        <f>F68</f>
        <v>151.09459002407405</v>
      </c>
      <c r="G88" s="16">
        <v>5</v>
      </c>
      <c r="H88" s="16">
        <f>F88+G88</f>
        <v>156.09459002407405</v>
      </c>
      <c r="I88" s="337">
        <f>C70</f>
        <v>0.70845840115361536</v>
      </c>
      <c r="J88" s="337">
        <f>K69</f>
        <v>0.70845909091051473</v>
      </c>
    </row>
    <row r="89" spans="1:11">
      <c r="B89" s="14"/>
      <c r="E89" s="17" t="str">
        <f>B72</f>
        <v>Liability</v>
      </c>
      <c r="F89" s="388">
        <f>F80</f>
        <v>667.39669995143129</v>
      </c>
      <c r="G89" s="18">
        <v>115</v>
      </c>
      <c r="H89" s="326">
        <f>F89+G89</f>
        <v>782.39669995143129</v>
      </c>
      <c r="I89" s="338">
        <f>C82</f>
        <v>1.7863090456570541</v>
      </c>
      <c r="J89" s="338">
        <f>K81</f>
        <v>1.7863154692536809</v>
      </c>
    </row>
    <row r="90" spans="1:11">
      <c r="B90" s="14"/>
      <c r="E90" s="14" t="s">
        <v>4</v>
      </c>
      <c r="F90" s="387">
        <f>SUM(F88:F89)</f>
        <v>818.49128997550531</v>
      </c>
      <c r="G90" s="16">
        <f t="shared" ref="G90:H90" si="23">SUM(G88:G89)</f>
        <v>120</v>
      </c>
      <c r="H90" s="325">
        <f t="shared" si="23"/>
        <v>938.49128997550531</v>
      </c>
      <c r="I90" s="339">
        <f>(H88*I88+H89*I89)/H90</f>
        <v>1.6070355070977997</v>
      </c>
      <c r="J90" s="340">
        <f>(H88*J88+H89*J89)/H90</f>
        <v>1.6070409770133736</v>
      </c>
    </row>
    <row r="93" spans="1:11">
      <c r="A93" s="56">
        <v>-3</v>
      </c>
      <c r="B93" s="8" t="s">
        <v>376</v>
      </c>
      <c r="F93" s="56">
        <v>-8</v>
      </c>
      <c r="G93" s="8" t="s">
        <v>372</v>
      </c>
    </row>
    <row r="94" spans="1:11">
      <c r="A94" s="56">
        <f>A93-1</f>
        <v>-4</v>
      </c>
      <c r="B94" s="9" t="s">
        <v>370</v>
      </c>
      <c r="F94" s="56">
        <f>F93-1</f>
        <v>-9</v>
      </c>
      <c r="G94" s="8" t="s">
        <v>374</v>
      </c>
    </row>
    <row r="95" spans="1:11">
      <c r="A95" s="56">
        <f t="shared" ref="A95:A97" si="24">A94-1</f>
        <v>-5</v>
      </c>
      <c r="B95" s="10" t="s">
        <v>378</v>
      </c>
      <c r="F95" s="56">
        <f t="shared" ref="F95:F96" si="25">F94-1</f>
        <v>-10</v>
      </c>
      <c r="G95" s="8" t="s">
        <v>379</v>
      </c>
    </row>
    <row r="96" spans="1:11">
      <c r="A96" s="56">
        <f t="shared" si="24"/>
        <v>-6</v>
      </c>
      <c r="B96" s="27" t="s">
        <v>373</v>
      </c>
      <c r="F96" s="56">
        <f t="shared" si="25"/>
        <v>-11</v>
      </c>
      <c r="G96" s="8" t="s">
        <v>380</v>
      </c>
    </row>
    <row r="97" spans="1:11">
      <c r="A97" s="56">
        <f t="shared" si="24"/>
        <v>-7</v>
      </c>
      <c r="B97" s="8" t="s">
        <v>371</v>
      </c>
      <c r="F97" s="56">
        <f>F96-1</f>
        <v>-12</v>
      </c>
      <c r="G97" s="27" t="s">
        <v>382</v>
      </c>
    </row>
    <row r="103" spans="1:11">
      <c r="J103" t="s">
        <v>203</v>
      </c>
      <c r="K103" t="s">
        <v>203</v>
      </c>
    </row>
  </sheetData>
  <mergeCells count="2">
    <mergeCell ref="D25:J25"/>
    <mergeCell ref="D39:J39"/>
  </mergeCells>
  <printOptions horizontalCentered="1"/>
  <pageMargins left="0.59055118110236227" right="0.39370078740157483" top="0.59055118110236227" bottom="0.74803149606299213" header="0.31496062992125984" footer="0.31496062992125984"/>
  <pageSetup scale="70" fitToHeight="4"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78"/>
  <sheetViews>
    <sheetView view="pageBreakPreview" zoomScale="75" zoomScaleNormal="100" zoomScaleSheetLayoutView="75" workbookViewId="0">
      <selection activeCell="L7" sqref="L7"/>
    </sheetView>
  </sheetViews>
  <sheetFormatPr defaultColWidth="11.453125" defaultRowHeight="14.5"/>
  <cols>
    <col min="1" max="1" width="4.7265625" style="78" customWidth="1"/>
    <col min="2" max="2" width="9" style="122" customWidth="1"/>
    <col min="3" max="6" width="15.7265625" style="110" customWidth="1"/>
    <col min="7" max="7" width="12.26953125" style="110" customWidth="1"/>
    <col min="8" max="12" width="11.7265625" style="110" customWidth="1"/>
    <col min="13" max="13" width="4.1796875" style="78" customWidth="1"/>
    <col min="14" max="14" width="5.54296875" style="78" customWidth="1"/>
    <col min="15" max="257" width="11.453125" style="78"/>
    <col min="258" max="258" width="9" style="78" customWidth="1"/>
    <col min="259" max="262" width="18.7265625" style="78" customWidth="1"/>
    <col min="263" max="263" width="12.26953125" style="78" customWidth="1"/>
    <col min="264" max="266" width="12.7265625" style="78" customWidth="1"/>
    <col min="267" max="268" width="15" style="78" customWidth="1"/>
    <col min="269" max="269" width="12.7265625" style="78" customWidth="1"/>
    <col min="270" max="270" width="5.54296875" style="78" customWidth="1"/>
    <col min="271" max="513" width="11.453125" style="78"/>
    <col min="514" max="514" width="9" style="78" customWidth="1"/>
    <col min="515" max="518" width="18.7265625" style="78" customWidth="1"/>
    <col min="519" max="519" width="12.26953125" style="78" customWidth="1"/>
    <col min="520" max="522" width="12.7265625" style="78" customWidth="1"/>
    <col min="523" max="524" width="15" style="78" customWidth="1"/>
    <col min="525" max="525" width="12.7265625" style="78" customWidth="1"/>
    <col min="526" max="526" width="5.54296875" style="78" customWidth="1"/>
    <col min="527" max="769" width="11.453125" style="78"/>
    <col min="770" max="770" width="9" style="78" customWidth="1"/>
    <col min="771" max="774" width="18.7265625" style="78" customWidth="1"/>
    <col min="775" max="775" width="12.26953125" style="78" customWidth="1"/>
    <col min="776" max="778" width="12.7265625" style="78" customWidth="1"/>
    <col min="779" max="780" width="15" style="78" customWidth="1"/>
    <col min="781" max="781" width="12.7265625" style="78" customWidth="1"/>
    <col min="782" max="782" width="5.54296875" style="78" customWidth="1"/>
    <col min="783" max="1025" width="11.453125" style="78"/>
    <col min="1026" max="1026" width="9" style="78" customWidth="1"/>
    <col min="1027" max="1030" width="18.7265625" style="78" customWidth="1"/>
    <col min="1031" max="1031" width="12.26953125" style="78" customWidth="1"/>
    <col min="1032" max="1034" width="12.7265625" style="78" customWidth="1"/>
    <col min="1035" max="1036" width="15" style="78" customWidth="1"/>
    <col min="1037" max="1037" width="12.7265625" style="78" customWidth="1"/>
    <col min="1038" max="1038" width="5.54296875" style="78" customWidth="1"/>
    <col min="1039" max="1281" width="11.453125" style="78"/>
    <col min="1282" max="1282" width="9" style="78" customWidth="1"/>
    <col min="1283" max="1286" width="18.7265625" style="78" customWidth="1"/>
    <col min="1287" max="1287" width="12.26953125" style="78" customWidth="1"/>
    <col min="1288" max="1290" width="12.7265625" style="78" customWidth="1"/>
    <col min="1291" max="1292" width="15" style="78" customWidth="1"/>
    <col min="1293" max="1293" width="12.7265625" style="78" customWidth="1"/>
    <col min="1294" max="1294" width="5.54296875" style="78" customWidth="1"/>
    <col min="1295" max="1537" width="11.453125" style="78"/>
    <col min="1538" max="1538" width="9" style="78" customWidth="1"/>
    <col min="1539" max="1542" width="18.7265625" style="78" customWidth="1"/>
    <col min="1543" max="1543" width="12.26953125" style="78" customWidth="1"/>
    <col min="1544" max="1546" width="12.7265625" style="78" customWidth="1"/>
    <col min="1547" max="1548" width="15" style="78" customWidth="1"/>
    <col min="1549" max="1549" width="12.7265625" style="78" customWidth="1"/>
    <col min="1550" max="1550" width="5.54296875" style="78" customWidth="1"/>
    <col min="1551" max="1793" width="11.453125" style="78"/>
    <col min="1794" max="1794" width="9" style="78" customWidth="1"/>
    <col min="1795" max="1798" width="18.7265625" style="78" customWidth="1"/>
    <col min="1799" max="1799" width="12.26953125" style="78" customWidth="1"/>
    <col min="1800" max="1802" width="12.7265625" style="78" customWidth="1"/>
    <col min="1803" max="1804" width="15" style="78" customWidth="1"/>
    <col min="1805" max="1805" width="12.7265625" style="78" customWidth="1"/>
    <col min="1806" max="1806" width="5.54296875" style="78" customWidth="1"/>
    <col min="1807" max="2049" width="11.453125" style="78"/>
    <col min="2050" max="2050" width="9" style="78" customWidth="1"/>
    <col min="2051" max="2054" width="18.7265625" style="78" customWidth="1"/>
    <col min="2055" max="2055" width="12.26953125" style="78" customWidth="1"/>
    <col min="2056" max="2058" width="12.7265625" style="78" customWidth="1"/>
    <col min="2059" max="2060" width="15" style="78" customWidth="1"/>
    <col min="2061" max="2061" width="12.7265625" style="78" customWidth="1"/>
    <col min="2062" max="2062" width="5.54296875" style="78" customWidth="1"/>
    <col min="2063" max="2305" width="11.453125" style="78"/>
    <col min="2306" max="2306" width="9" style="78" customWidth="1"/>
    <col min="2307" max="2310" width="18.7265625" style="78" customWidth="1"/>
    <col min="2311" max="2311" width="12.26953125" style="78" customWidth="1"/>
    <col min="2312" max="2314" width="12.7265625" style="78" customWidth="1"/>
    <col min="2315" max="2316" width="15" style="78" customWidth="1"/>
    <col min="2317" max="2317" width="12.7265625" style="78" customWidth="1"/>
    <col min="2318" max="2318" width="5.54296875" style="78" customWidth="1"/>
    <col min="2319" max="2561" width="11.453125" style="78"/>
    <col min="2562" max="2562" width="9" style="78" customWidth="1"/>
    <col min="2563" max="2566" width="18.7265625" style="78" customWidth="1"/>
    <col min="2567" max="2567" width="12.26953125" style="78" customWidth="1"/>
    <col min="2568" max="2570" width="12.7265625" style="78" customWidth="1"/>
    <col min="2571" max="2572" width="15" style="78" customWidth="1"/>
    <col min="2573" max="2573" width="12.7265625" style="78" customWidth="1"/>
    <col min="2574" max="2574" width="5.54296875" style="78" customWidth="1"/>
    <col min="2575" max="2817" width="11.453125" style="78"/>
    <col min="2818" max="2818" width="9" style="78" customWidth="1"/>
    <col min="2819" max="2822" width="18.7265625" style="78" customWidth="1"/>
    <col min="2823" max="2823" width="12.26953125" style="78" customWidth="1"/>
    <col min="2824" max="2826" width="12.7265625" style="78" customWidth="1"/>
    <col min="2827" max="2828" width="15" style="78" customWidth="1"/>
    <col min="2829" max="2829" width="12.7265625" style="78" customWidth="1"/>
    <col min="2830" max="2830" width="5.54296875" style="78" customWidth="1"/>
    <col min="2831" max="3073" width="11.453125" style="78"/>
    <col min="3074" max="3074" width="9" style="78" customWidth="1"/>
    <col min="3075" max="3078" width="18.7265625" style="78" customWidth="1"/>
    <col min="3079" max="3079" width="12.26953125" style="78" customWidth="1"/>
    <col min="3080" max="3082" width="12.7265625" style="78" customWidth="1"/>
    <col min="3083" max="3084" width="15" style="78" customWidth="1"/>
    <col min="3085" max="3085" width="12.7265625" style="78" customWidth="1"/>
    <col min="3086" max="3086" width="5.54296875" style="78" customWidth="1"/>
    <col min="3087" max="3329" width="11.453125" style="78"/>
    <col min="3330" max="3330" width="9" style="78" customWidth="1"/>
    <col min="3331" max="3334" width="18.7265625" style="78" customWidth="1"/>
    <col min="3335" max="3335" width="12.26953125" style="78" customWidth="1"/>
    <col min="3336" max="3338" width="12.7265625" style="78" customWidth="1"/>
    <col min="3339" max="3340" width="15" style="78" customWidth="1"/>
    <col min="3341" max="3341" width="12.7265625" style="78" customWidth="1"/>
    <col min="3342" max="3342" width="5.54296875" style="78" customWidth="1"/>
    <col min="3343" max="3585" width="11.453125" style="78"/>
    <col min="3586" max="3586" width="9" style="78" customWidth="1"/>
    <col min="3587" max="3590" width="18.7265625" style="78" customWidth="1"/>
    <col min="3591" max="3591" width="12.26953125" style="78" customWidth="1"/>
    <col min="3592" max="3594" width="12.7265625" style="78" customWidth="1"/>
    <col min="3595" max="3596" width="15" style="78" customWidth="1"/>
    <col min="3597" max="3597" width="12.7265625" style="78" customWidth="1"/>
    <col min="3598" max="3598" width="5.54296875" style="78" customWidth="1"/>
    <col min="3599" max="3841" width="11.453125" style="78"/>
    <col min="3842" max="3842" width="9" style="78" customWidth="1"/>
    <col min="3843" max="3846" width="18.7265625" style="78" customWidth="1"/>
    <col min="3847" max="3847" width="12.26953125" style="78" customWidth="1"/>
    <col min="3848" max="3850" width="12.7265625" style="78" customWidth="1"/>
    <col min="3851" max="3852" width="15" style="78" customWidth="1"/>
    <col min="3853" max="3853" width="12.7265625" style="78" customWidth="1"/>
    <col min="3854" max="3854" width="5.54296875" style="78" customWidth="1"/>
    <col min="3855" max="4097" width="11.453125" style="78"/>
    <col min="4098" max="4098" width="9" style="78" customWidth="1"/>
    <col min="4099" max="4102" width="18.7265625" style="78" customWidth="1"/>
    <col min="4103" max="4103" width="12.26953125" style="78" customWidth="1"/>
    <col min="4104" max="4106" width="12.7265625" style="78" customWidth="1"/>
    <col min="4107" max="4108" width="15" style="78" customWidth="1"/>
    <col min="4109" max="4109" width="12.7265625" style="78" customWidth="1"/>
    <col min="4110" max="4110" width="5.54296875" style="78" customWidth="1"/>
    <col min="4111" max="4353" width="11.453125" style="78"/>
    <col min="4354" max="4354" width="9" style="78" customWidth="1"/>
    <col min="4355" max="4358" width="18.7265625" style="78" customWidth="1"/>
    <col min="4359" max="4359" width="12.26953125" style="78" customWidth="1"/>
    <col min="4360" max="4362" width="12.7265625" style="78" customWidth="1"/>
    <col min="4363" max="4364" width="15" style="78" customWidth="1"/>
    <col min="4365" max="4365" width="12.7265625" style="78" customWidth="1"/>
    <col min="4366" max="4366" width="5.54296875" style="78" customWidth="1"/>
    <col min="4367" max="4609" width="11.453125" style="78"/>
    <col min="4610" max="4610" width="9" style="78" customWidth="1"/>
    <col min="4611" max="4614" width="18.7265625" style="78" customWidth="1"/>
    <col min="4615" max="4615" width="12.26953125" style="78" customWidth="1"/>
    <col min="4616" max="4618" width="12.7265625" style="78" customWidth="1"/>
    <col min="4619" max="4620" width="15" style="78" customWidth="1"/>
    <col min="4621" max="4621" width="12.7265625" style="78" customWidth="1"/>
    <col min="4622" max="4622" width="5.54296875" style="78" customWidth="1"/>
    <col min="4623" max="4865" width="11.453125" style="78"/>
    <col min="4866" max="4866" width="9" style="78" customWidth="1"/>
    <col min="4867" max="4870" width="18.7265625" style="78" customWidth="1"/>
    <col min="4871" max="4871" width="12.26953125" style="78" customWidth="1"/>
    <col min="4872" max="4874" width="12.7265625" style="78" customWidth="1"/>
    <col min="4875" max="4876" width="15" style="78" customWidth="1"/>
    <col min="4877" max="4877" width="12.7265625" style="78" customWidth="1"/>
    <col min="4878" max="4878" width="5.54296875" style="78" customWidth="1"/>
    <col min="4879" max="5121" width="11.453125" style="78"/>
    <col min="5122" max="5122" width="9" style="78" customWidth="1"/>
    <col min="5123" max="5126" width="18.7265625" style="78" customWidth="1"/>
    <col min="5127" max="5127" width="12.26953125" style="78" customWidth="1"/>
    <col min="5128" max="5130" width="12.7265625" style="78" customWidth="1"/>
    <col min="5131" max="5132" width="15" style="78" customWidth="1"/>
    <col min="5133" max="5133" width="12.7265625" style="78" customWidth="1"/>
    <col min="5134" max="5134" width="5.54296875" style="78" customWidth="1"/>
    <col min="5135" max="5377" width="11.453125" style="78"/>
    <col min="5378" max="5378" width="9" style="78" customWidth="1"/>
    <col min="5379" max="5382" width="18.7265625" style="78" customWidth="1"/>
    <col min="5383" max="5383" width="12.26953125" style="78" customWidth="1"/>
    <col min="5384" max="5386" width="12.7265625" style="78" customWidth="1"/>
    <col min="5387" max="5388" width="15" style="78" customWidth="1"/>
    <col min="5389" max="5389" width="12.7265625" style="78" customWidth="1"/>
    <col min="5390" max="5390" width="5.54296875" style="78" customWidth="1"/>
    <col min="5391" max="5633" width="11.453125" style="78"/>
    <col min="5634" max="5634" width="9" style="78" customWidth="1"/>
    <col min="5635" max="5638" width="18.7265625" style="78" customWidth="1"/>
    <col min="5639" max="5639" width="12.26953125" style="78" customWidth="1"/>
    <col min="5640" max="5642" width="12.7265625" style="78" customWidth="1"/>
    <col min="5643" max="5644" width="15" style="78" customWidth="1"/>
    <col min="5645" max="5645" width="12.7265625" style="78" customWidth="1"/>
    <col min="5646" max="5646" width="5.54296875" style="78" customWidth="1"/>
    <col min="5647" max="5889" width="11.453125" style="78"/>
    <col min="5890" max="5890" width="9" style="78" customWidth="1"/>
    <col min="5891" max="5894" width="18.7265625" style="78" customWidth="1"/>
    <col min="5895" max="5895" width="12.26953125" style="78" customWidth="1"/>
    <col min="5896" max="5898" width="12.7265625" style="78" customWidth="1"/>
    <col min="5899" max="5900" width="15" style="78" customWidth="1"/>
    <col min="5901" max="5901" width="12.7265625" style="78" customWidth="1"/>
    <col min="5902" max="5902" width="5.54296875" style="78" customWidth="1"/>
    <col min="5903" max="6145" width="11.453125" style="78"/>
    <col min="6146" max="6146" width="9" style="78" customWidth="1"/>
    <col min="6147" max="6150" width="18.7265625" style="78" customWidth="1"/>
    <col min="6151" max="6151" width="12.26953125" style="78" customWidth="1"/>
    <col min="6152" max="6154" width="12.7265625" style="78" customWidth="1"/>
    <col min="6155" max="6156" width="15" style="78" customWidth="1"/>
    <col min="6157" max="6157" width="12.7265625" style="78" customWidth="1"/>
    <col min="6158" max="6158" width="5.54296875" style="78" customWidth="1"/>
    <col min="6159" max="6401" width="11.453125" style="78"/>
    <col min="6402" max="6402" width="9" style="78" customWidth="1"/>
    <col min="6403" max="6406" width="18.7265625" style="78" customWidth="1"/>
    <col min="6407" max="6407" width="12.26953125" style="78" customWidth="1"/>
    <col min="6408" max="6410" width="12.7265625" style="78" customWidth="1"/>
    <col min="6411" max="6412" width="15" style="78" customWidth="1"/>
    <col min="6413" max="6413" width="12.7265625" style="78" customWidth="1"/>
    <col min="6414" max="6414" width="5.54296875" style="78" customWidth="1"/>
    <col min="6415" max="6657" width="11.453125" style="78"/>
    <col min="6658" max="6658" width="9" style="78" customWidth="1"/>
    <col min="6659" max="6662" width="18.7265625" style="78" customWidth="1"/>
    <col min="6663" max="6663" width="12.26953125" style="78" customWidth="1"/>
    <col min="6664" max="6666" width="12.7265625" style="78" customWidth="1"/>
    <col min="6667" max="6668" width="15" style="78" customWidth="1"/>
    <col min="6669" max="6669" width="12.7265625" style="78" customWidth="1"/>
    <col min="6670" max="6670" width="5.54296875" style="78" customWidth="1"/>
    <col min="6671" max="6913" width="11.453125" style="78"/>
    <col min="6914" max="6914" width="9" style="78" customWidth="1"/>
    <col min="6915" max="6918" width="18.7265625" style="78" customWidth="1"/>
    <col min="6919" max="6919" width="12.26953125" style="78" customWidth="1"/>
    <col min="6920" max="6922" width="12.7265625" style="78" customWidth="1"/>
    <col min="6923" max="6924" width="15" style="78" customWidth="1"/>
    <col min="6925" max="6925" width="12.7265625" style="78" customWidth="1"/>
    <col min="6926" max="6926" width="5.54296875" style="78" customWidth="1"/>
    <col min="6927" max="7169" width="11.453125" style="78"/>
    <col min="7170" max="7170" width="9" style="78" customWidth="1"/>
    <col min="7171" max="7174" width="18.7265625" style="78" customWidth="1"/>
    <col min="7175" max="7175" width="12.26953125" style="78" customWidth="1"/>
    <col min="7176" max="7178" width="12.7265625" style="78" customWidth="1"/>
    <col min="7179" max="7180" width="15" style="78" customWidth="1"/>
    <col min="7181" max="7181" width="12.7265625" style="78" customWidth="1"/>
    <col min="7182" max="7182" width="5.54296875" style="78" customWidth="1"/>
    <col min="7183" max="7425" width="11.453125" style="78"/>
    <col min="7426" max="7426" width="9" style="78" customWidth="1"/>
    <col min="7427" max="7430" width="18.7265625" style="78" customWidth="1"/>
    <col min="7431" max="7431" width="12.26953125" style="78" customWidth="1"/>
    <col min="7432" max="7434" width="12.7265625" style="78" customWidth="1"/>
    <col min="7435" max="7436" width="15" style="78" customWidth="1"/>
    <col min="7437" max="7437" width="12.7265625" style="78" customWidth="1"/>
    <col min="7438" max="7438" width="5.54296875" style="78" customWidth="1"/>
    <col min="7439" max="7681" width="11.453125" style="78"/>
    <col min="7682" max="7682" width="9" style="78" customWidth="1"/>
    <col min="7683" max="7686" width="18.7265625" style="78" customWidth="1"/>
    <col min="7687" max="7687" width="12.26953125" style="78" customWidth="1"/>
    <col min="7688" max="7690" width="12.7265625" style="78" customWidth="1"/>
    <col min="7691" max="7692" width="15" style="78" customWidth="1"/>
    <col min="7693" max="7693" width="12.7265625" style="78" customWidth="1"/>
    <col min="7694" max="7694" width="5.54296875" style="78" customWidth="1"/>
    <col min="7695" max="7937" width="11.453125" style="78"/>
    <col min="7938" max="7938" width="9" style="78" customWidth="1"/>
    <col min="7939" max="7942" width="18.7265625" style="78" customWidth="1"/>
    <col min="7943" max="7943" width="12.26953125" style="78" customWidth="1"/>
    <col min="7944" max="7946" width="12.7265625" style="78" customWidth="1"/>
    <col min="7947" max="7948" width="15" style="78" customWidth="1"/>
    <col min="7949" max="7949" width="12.7265625" style="78" customWidth="1"/>
    <col min="7950" max="7950" width="5.54296875" style="78" customWidth="1"/>
    <col min="7951" max="8193" width="11.453125" style="78"/>
    <col min="8194" max="8194" width="9" style="78" customWidth="1"/>
    <col min="8195" max="8198" width="18.7265625" style="78" customWidth="1"/>
    <col min="8199" max="8199" width="12.26953125" style="78" customWidth="1"/>
    <col min="8200" max="8202" width="12.7265625" style="78" customWidth="1"/>
    <col min="8203" max="8204" width="15" style="78" customWidth="1"/>
    <col min="8205" max="8205" width="12.7265625" style="78" customWidth="1"/>
    <col min="8206" max="8206" width="5.54296875" style="78" customWidth="1"/>
    <col min="8207" max="8449" width="11.453125" style="78"/>
    <col min="8450" max="8450" width="9" style="78" customWidth="1"/>
    <col min="8451" max="8454" width="18.7265625" style="78" customWidth="1"/>
    <col min="8455" max="8455" width="12.26953125" style="78" customWidth="1"/>
    <col min="8456" max="8458" width="12.7265625" style="78" customWidth="1"/>
    <col min="8459" max="8460" width="15" style="78" customWidth="1"/>
    <col min="8461" max="8461" width="12.7265625" style="78" customWidth="1"/>
    <col min="8462" max="8462" width="5.54296875" style="78" customWidth="1"/>
    <col min="8463" max="8705" width="11.453125" style="78"/>
    <col min="8706" max="8706" width="9" style="78" customWidth="1"/>
    <col min="8707" max="8710" width="18.7265625" style="78" customWidth="1"/>
    <col min="8711" max="8711" width="12.26953125" style="78" customWidth="1"/>
    <col min="8712" max="8714" width="12.7265625" style="78" customWidth="1"/>
    <col min="8715" max="8716" width="15" style="78" customWidth="1"/>
    <col min="8717" max="8717" width="12.7265625" style="78" customWidth="1"/>
    <col min="8718" max="8718" width="5.54296875" style="78" customWidth="1"/>
    <col min="8719" max="8961" width="11.453125" style="78"/>
    <col min="8962" max="8962" width="9" style="78" customWidth="1"/>
    <col min="8963" max="8966" width="18.7265625" style="78" customWidth="1"/>
    <col min="8967" max="8967" width="12.26953125" style="78" customWidth="1"/>
    <col min="8968" max="8970" width="12.7265625" style="78" customWidth="1"/>
    <col min="8971" max="8972" width="15" style="78" customWidth="1"/>
    <col min="8973" max="8973" width="12.7265625" style="78" customWidth="1"/>
    <col min="8974" max="8974" width="5.54296875" style="78" customWidth="1"/>
    <col min="8975" max="9217" width="11.453125" style="78"/>
    <col min="9218" max="9218" width="9" style="78" customWidth="1"/>
    <col min="9219" max="9222" width="18.7265625" style="78" customWidth="1"/>
    <col min="9223" max="9223" width="12.26953125" style="78" customWidth="1"/>
    <col min="9224" max="9226" width="12.7265625" style="78" customWidth="1"/>
    <col min="9227" max="9228" width="15" style="78" customWidth="1"/>
    <col min="9229" max="9229" width="12.7265625" style="78" customWidth="1"/>
    <col min="9230" max="9230" width="5.54296875" style="78" customWidth="1"/>
    <col min="9231" max="9473" width="11.453125" style="78"/>
    <col min="9474" max="9474" width="9" style="78" customWidth="1"/>
    <col min="9475" max="9478" width="18.7265625" style="78" customWidth="1"/>
    <col min="9479" max="9479" width="12.26953125" style="78" customWidth="1"/>
    <col min="9480" max="9482" width="12.7265625" style="78" customWidth="1"/>
    <col min="9483" max="9484" width="15" style="78" customWidth="1"/>
    <col min="9485" max="9485" width="12.7265625" style="78" customWidth="1"/>
    <col min="9486" max="9486" width="5.54296875" style="78" customWidth="1"/>
    <col min="9487" max="9729" width="11.453125" style="78"/>
    <col min="9730" max="9730" width="9" style="78" customWidth="1"/>
    <col min="9731" max="9734" width="18.7265625" style="78" customWidth="1"/>
    <col min="9735" max="9735" width="12.26953125" style="78" customWidth="1"/>
    <col min="9736" max="9738" width="12.7265625" style="78" customWidth="1"/>
    <col min="9739" max="9740" width="15" style="78" customWidth="1"/>
    <col min="9741" max="9741" width="12.7265625" style="78" customWidth="1"/>
    <col min="9742" max="9742" width="5.54296875" style="78" customWidth="1"/>
    <col min="9743" max="9985" width="11.453125" style="78"/>
    <col min="9986" max="9986" width="9" style="78" customWidth="1"/>
    <col min="9987" max="9990" width="18.7265625" style="78" customWidth="1"/>
    <col min="9991" max="9991" width="12.26953125" style="78" customWidth="1"/>
    <col min="9992" max="9994" width="12.7265625" style="78" customWidth="1"/>
    <col min="9995" max="9996" width="15" style="78" customWidth="1"/>
    <col min="9997" max="9997" width="12.7265625" style="78" customWidth="1"/>
    <col min="9998" max="9998" width="5.54296875" style="78" customWidth="1"/>
    <col min="9999" max="10241" width="11.453125" style="78"/>
    <col min="10242" max="10242" width="9" style="78" customWidth="1"/>
    <col min="10243" max="10246" width="18.7265625" style="78" customWidth="1"/>
    <col min="10247" max="10247" width="12.26953125" style="78" customWidth="1"/>
    <col min="10248" max="10250" width="12.7265625" style="78" customWidth="1"/>
    <col min="10251" max="10252" width="15" style="78" customWidth="1"/>
    <col min="10253" max="10253" width="12.7265625" style="78" customWidth="1"/>
    <col min="10254" max="10254" width="5.54296875" style="78" customWidth="1"/>
    <col min="10255" max="10497" width="11.453125" style="78"/>
    <col min="10498" max="10498" width="9" style="78" customWidth="1"/>
    <col min="10499" max="10502" width="18.7265625" style="78" customWidth="1"/>
    <col min="10503" max="10503" width="12.26953125" style="78" customWidth="1"/>
    <col min="10504" max="10506" width="12.7265625" style="78" customWidth="1"/>
    <col min="10507" max="10508" width="15" style="78" customWidth="1"/>
    <col min="10509" max="10509" width="12.7265625" style="78" customWidth="1"/>
    <col min="10510" max="10510" width="5.54296875" style="78" customWidth="1"/>
    <col min="10511" max="10753" width="11.453125" style="78"/>
    <col min="10754" max="10754" width="9" style="78" customWidth="1"/>
    <col min="10755" max="10758" width="18.7265625" style="78" customWidth="1"/>
    <col min="10759" max="10759" width="12.26953125" style="78" customWidth="1"/>
    <col min="10760" max="10762" width="12.7265625" style="78" customWidth="1"/>
    <col min="10763" max="10764" width="15" style="78" customWidth="1"/>
    <col min="10765" max="10765" width="12.7265625" style="78" customWidth="1"/>
    <col min="10766" max="10766" width="5.54296875" style="78" customWidth="1"/>
    <col min="10767" max="11009" width="11.453125" style="78"/>
    <col min="11010" max="11010" width="9" style="78" customWidth="1"/>
    <col min="11011" max="11014" width="18.7265625" style="78" customWidth="1"/>
    <col min="11015" max="11015" width="12.26953125" style="78" customWidth="1"/>
    <col min="11016" max="11018" width="12.7265625" style="78" customWidth="1"/>
    <col min="11019" max="11020" width="15" style="78" customWidth="1"/>
    <col min="11021" max="11021" width="12.7265625" style="78" customWidth="1"/>
    <col min="11022" max="11022" width="5.54296875" style="78" customWidth="1"/>
    <col min="11023" max="11265" width="11.453125" style="78"/>
    <col min="11266" max="11266" width="9" style="78" customWidth="1"/>
    <col min="11267" max="11270" width="18.7265625" style="78" customWidth="1"/>
    <col min="11271" max="11271" width="12.26953125" style="78" customWidth="1"/>
    <col min="11272" max="11274" width="12.7265625" style="78" customWidth="1"/>
    <col min="11275" max="11276" width="15" style="78" customWidth="1"/>
    <col min="11277" max="11277" width="12.7265625" style="78" customWidth="1"/>
    <col min="11278" max="11278" width="5.54296875" style="78" customWidth="1"/>
    <col min="11279" max="11521" width="11.453125" style="78"/>
    <col min="11522" max="11522" width="9" style="78" customWidth="1"/>
    <col min="11523" max="11526" width="18.7265625" style="78" customWidth="1"/>
    <col min="11527" max="11527" width="12.26953125" style="78" customWidth="1"/>
    <col min="11528" max="11530" width="12.7265625" style="78" customWidth="1"/>
    <col min="11531" max="11532" width="15" style="78" customWidth="1"/>
    <col min="11533" max="11533" width="12.7265625" style="78" customWidth="1"/>
    <col min="11534" max="11534" width="5.54296875" style="78" customWidth="1"/>
    <col min="11535" max="11777" width="11.453125" style="78"/>
    <col min="11778" max="11778" width="9" style="78" customWidth="1"/>
    <col min="11779" max="11782" width="18.7265625" style="78" customWidth="1"/>
    <col min="11783" max="11783" width="12.26953125" style="78" customWidth="1"/>
    <col min="11784" max="11786" width="12.7265625" style="78" customWidth="1"/>
    <col min="11787" max="11788" width="15" style="78" customWidth="1"/>
    <col min="11789" max="11789" width="12.7265625" style="78" customWidth="1"/>
    <col min="11790" max="11790" width="5.54296875" style="78" customWidth="1"/>
    <col min="11791" max="12033" width="11.453125" style="78"/>
    <col min="12034" max="12034" width="9" style="78" customWidth="1"/>
    <col min="12035" max="12038" width="18.7265625" style="78" customWidth="1"/>
    <col min="12039" max="12039" width="12.26953125" style="78" customWidth="1"/>
    <col min="12040" max="12042" width="12.7265625" style="78" customWidth="1"/>
    <col min="12043" max="12044" width="15" style="78" customWidth="1"/>
    <col min="12045" max="12045" width="12.7265625" style="78" customWidth="1"/>
    <col min="12046" max="12046" width="5.54296875" style="78" customWidth="1"/>
    <col min="12047" max="12289" width="11.453125" style="78"/>
    <col min="12290" max="12290" width="9" style="78" customWidth="1"/>
    <col min="12291" max="12294" width="18.7265625" style="78" customWidth="1"/>
    <col min="12295" max="12295" width="12.26953125" style="78" customWidth="1"/>
    <col min="12296" max="12298" width="12.7265625" style="78" customWidth="1"/>
    <col min="12299" max="12300" width="15" style="78" customWidth="1"/>
    <col min="12301" max="12301" width="12.7265625" style="78" customWidth="1"/>
    <col min="12302" max="12302" width="5.54296875" style="78" customWidth="1"/>
    <col min="12303" max="12545" width="11.453125" style="78"/>
    <col min="12546" max="12546" width="9" style="78" customWidth="1"/>
    <col min="12547" max="12550" width="18.7265625" style="78" customWidth="1"/>
    <col min="12551" max="12551" width="12.26953125" style="78" customWidth="1"/>
    <col min="12552" max="12554" width="12.7265625" style="78" customWidth="1"/>
    <col min="12555" max="12556" width="15" style="78" customWidth="1"/>
    <col min="12557" max="12557" width="12.7265625" style="78" customWidth="1"/>
    <col min="12558" max="12558" width="5.54296875" style="78" customWidth="1"/>
    <col min="12559" max="12801" width="11.453125" style="78"/>
    <col min="12802" max="12802" width="9" style="78" customWidth="1"/>
    <col min="12803" max="12806" width="18.7265625" style="78" customWidth="1"/>
    <col min="12807" max="12807" width="12.26953125" style="78" customWidth="1"/>
    <col min="12808" max="12810" width="12.7265625" style="78" customWidth="1"/>
    <col min="12811" max="12812" width="15" style="78" customWidth="1"/>
    <col min="12813" max="12813" width="12.7265625" style="78" customWidth="1"/>
    <col min="12814" max="12814" width="5.54296875" style="78" customWidth="1"/>
    <col min="12815" max="13057" width="11.453125" style="78"/>
    <col min="13058" max="13058" width="9" style="78" customWidth="1"/>
    <col min="13059" max="13062" width="18.7265625" style="78" customWidth="1"/>
    <col min="13063" max="13063" width="12.26953125" style="78" customWidth="1"/>
    <col min="13064" max="13066" width="12.7265625" style="78" customWidth="1"/>
    <col min="13067" max="13068" width="15" style="78" customWidth="1"/>
    <col min="13069" max="13069" width="12.7265625" style="78" customWidth="1"/>
    <col min="13070" max="13070" width="5.54296875" style="78" customWidth="1"/>
    <col min="13071" max="13313" width="11.453125" style="78"/>
    <col min="13314" max="13314" width="9" style="78" customWidth="1"/>
    <col min="13315" max="13318" width="18.7265625" style="78" customWidth="1"/>
    <col min="13319" max="13319" width="12.26953125" style="78" customWidth="1"/>
    <col min="13320" max="13322" width="12.7265625" style="78" customWidth="1"/>
    <col min="13323" max="13324" width="15" style="78" customWidth="1"/>
    <col min="13325" max="13325" width="12.7265625" style="78" customWidth="1"/>
    <col min="13326" max="13326" width="5.54296875" style="78" customWidth="1"/>
    <col min="13327" max="13569" width="11.453125" style="78"/>
    <col min="13570" max="13570" width="9" style="78" customWidth="1"/>
    <col min="13571" max="13574" width="18.7265625" style="78" customWidth="1"/>
    <col min="13575" max="13575" width="12.26953125" style="78" customWidth="1"/>
    <col min="13576" max="13578" width="12.7265625" style="78" customWidth="1"/>
    <col min="13579" max="13580" width="15" style="78" customWidth="1"/>
    <col min="13581" max="13581" width="12.7265625" style="78" customWidth="1"/>
    <col min="13582" max="13582" width="5.54296875" style="78" customWidth="1"/>
    <col min="13583" max="13825" width="11.453125" style="78"/>
    <col min="13826" max="13826" width="9" style="78" customWidth="1"/>
    <col min="13827" max="13830" width="18.7265625" style="78" customWidth="1"/>
    <col min="13831" max="13831" width="12.26953125" style="78" customWidth="1"/>
    <col min="13832" max="13834" width="12.7265625" style="78" customWidth="1"/>
    <col min="13835" max="13836" width="15" style="78" customWidth="1"/>
    <col min="13837" max="13837" width="12.7265625" style="78" customWidth="1"/>
    <col min="13838" max="13838" width="5.54296875" style="78" customWidth="1"/>
    <col min="13839" max="14081" width="11.453125" style="78"/>
    <col min="14082" max="14082" width="9" style="78" customWidth="1"/>
    <col min="14083" max="14086" width="18.7265625" style="78" customWidth="1"/>
    <col min="14087" max="14087" width="12.26953125" style="78" customWidth="1"/>
    <col min="14088" max="14090" width="12.7265625" style="78" customWidth="1"/>
    <col min="14091" max="14092" width="15" style="78" customWidth="1"/>
    <col min="14093" max="14093" width="12.7265625" style="78" customWidth="1"/>
    <col min="14094" max="14094" width="5.54296875" style="78" customWidth="1"/>
    <col min="14095" max="14337" width="11.453125" style="78"/>
    <col min="14338" max="14338" width="9" style="78" customWidth="1"/>
    <col min="14339" max="14342" width="18.7265625" style="78" customWidth="1"/>
    <col min="14343" max="14343" width="12.26953125" style="78" customWidth="1"/>
    <col min="14344" max="14346" width="12.7265625" style="78" customWidth="1"/>
    <col min="14347" max="14348" width="15" style="78" customWidth="1"/>
    <col min="14349" max="14349" width="12.7265625" style="78" customWidth="1"/>
    <col min="14350" max="14350" width="5.54296875" style="78" customWidth="1"/>
    <col min="14351" max="14593" width="11.453125" style="78"/>
    <col min="14594" max="14594" width="9" style="78" customWidth="1"/>
    <col min="14595" max="14598" width="18.7265625" style="78" customWidth="1"/>
    <col min="14599" max="14599" width="12.26953125" style="78" customWidth="1"/>
    <col min="14600" max="14602" width="12.7265625" style="78" customWidth="1"/>
    <col min="14603" max="14604" width="15" style="78" customWidth="1"/>
    <col min="14605" max="14605" width="12.7265625" style="78" customWidth="1"/>
    <col min="14606" max="14606" width="5.54296875" style="78" customWidth="1"/>
    <col min="14607" max="14849" width="11.453125" style="78"/>
    <col min="14850" max="14850" width="9" style="78" customWidth="1"/>
    <col min="14851" max="14854" width="18.7265625" style="78" customWidth="1"/>
    <col min="14855" max="14855" width="12.26953125" style="78" customWidth="1"/>
    <col min="14856" max="14858" width="12.7265625" style="78" customWidth="1"/>
    <col min="14859" max="14860" width="15" style="78" customWidth="1"/>
    <col min="14861" max="14861" width="12.7265625" style="78" customWidth="1"/>
    <col min="14862" max="14862" width="5.54296875" style="78" customWidth="1"/>
    <col min="14863" max="15105" width="11.453125" style="78"/>
    <col min="15106" max="15106" width="9" style="78" customWidth="1"/>
    <col min="15107" max="15110" width="18.7265625" style="78" customWidth="1"/>
    <col min="15111" max="15111" width="12.26953125" style="78" customWidth="1"/>
    <col min="15112" max="15114" width="12.7265625" style="78" customWidth="1"/>
    <col min="15115" max="15116" width="15" style="78" customWidth="1"/>
    <col min="15117" max="15117" width="12.7265625" style="78" customWidth="1"/>
    <col min="15118" max="15118" width="5.54296875" style="78" customWidth="1"/>
    <col min="15119" max="15361" width="11.453125" style="78"/>
    <col min="15362" max="15362" width="9" style="78" customWidth="1"/>
    <col min="15363" max="15366" width="18.7265625" style="78" customWidth="1"/>
    <col min="15367" max="15367" width="12.26953125" style="78" customWidth="1"/>
    <col min="15368" max="15370" width="12.7265625" style="78" customWidth="1"/>
    <col min="15371" max="15372" width="15" style="78" customWidth="1"/>
    <col min="15373" max="15373" width="12.7265625" style="78" customWidth="1"/>
    <col min="15374" max="15374" width="5.54296875" style="78" customWidth="1"/>
    <col min="15375" max="15617" width="11.453125" style="78"/>
    <col min="15618" max="15618" width="9" style="78" customWidth="1"/>
    <col min="15619" max="15622" width="18.7265625" style="78" customWidth="1"/>
    <col min="15623" max="15623" width="12.26953125" style="78" customWidth="1"/>
    <col min="15624" max="15626" width="12.7265625" style="78" customWidth="1"/>
    <col min="15627" max="15628" width="15" style="78" customWidth="1"/>
    <col min="15629" max="15629" width="12.7265625" style="78" customWidth="1"/>
    <col min="15630" max="15630" width="5.54296875" style="78" customWidth="1"/>
    <col min="15631" max="15873" width="11.453125" style="78"/>
    <col min="15874" max="15874" width="9" style="78" customWidth="1"/>
    <col min="15875" max="15878" width="18.7265625" style="78" customWidth="1"/>
    <col min="15879" max="15879" width="12.26953125" style="78" customWidth="1"/>
    <col min="15880" max="15882" width="12.7265625" style="78" customWidth="1"/>
    <col min="15883" max="15884" width="15" style="78" customWidth="1"/>
    <col min="15885" max="15885" width="12.7265625" style="78" customWidth="1"/>
    <col min="15886" max="15886" width="5.54296875" style="78" customWidth="1"/>
    <col min="15887" max="16129" width="11.453125" style="78"/>
    <col min="16130" max="16130" width="9" style="78" customWidth="1"/>
    <col min="16131" max="16134" width="18.7265625" style="78" customWidth="1"/>
    <col min="16135" max="16135" width="12.26953125" style="78" customWidth="1"/>
    <col min="16136" max="16138" width="12.7265625" style="78" customWidth="1"/>
    <col min="16139" max="16140" width="15" style="78" customWidth="1"/>
    <col min="16141" max="16141" width="12.7265625" style="78" customWidth="1"/>
    <col min="16142" max="16142" width="5.54296875" style="78" customWidth="1"/>
    <col min="16143" max="16384" width="11.453125" style="78"/>
  </cols>
  <sheetData>
    <row r="1" spans="2:14" ht="18.5">
      <c r="B1" s="318" t="s">
        <v>294</v>
      </c>
      <c r="L1" s="104" t="s">
        <v>54</v>
      </c>
      <c r="M1" s="104" t="s">
        <v>291</v>
      </c>
    </row>
    <row r="2" spans="2:14" ht="18.5">
      <c r="L2" s="104" t="s">
        <v>55</v>
      </c>
      <c r="M2" s="104">
        <v>4</v>
      </c>
    </row>
    <row r="3" spans="2:14">
      <c r="B3" s="119" t="s">
        <v>345</v>
      </c>
      <c r="C3" s="410">
        <f>'App A Sh2-3'!C16</f>
        <v>1.7500000000000002E-2</v>
      </c>
      <c r="D3" s="112"/>
      <c r="E3" s="112"/>
    </row>
    <row r="4" spans="2:14">
      <c r="B4" s="122" t="str">
        <f>'App A Sh2-3'!B17</f>
        <v xml:space="preserve">Annual Δy = </v>
      </c>
      <c r="C4" s="409">
        <f>'App A Sh2-3'!C17</f>
        <v>1E-3</v>
      </c>
    </row>
    <row r="5" spans="2:14">
      <c r="C5" s="409"/>
    </row>
    <row r="6" spans="2:14" ht="29">
      <c r="B6" s="320" t="s">
        <v>5</v>
      </c>
      <c r="C6" s="412" t="s">
        <v>348</v>
      </c>
      <c r="D6" s="357" t="s">
        <v>325</v>
      </c>
      <c r="E6" s="414" t="s">
        <v>280</v>
      </c>
      <c r="F6" s="321" t="s">
        <v>281</v>
      </c>
      <c r="G6" s="122"/>
      <c r="H6" s="320" t="s">
        <v>304</v>
      </c>
      <c r="I6" s="412" t="s">
        <v>305</v>
      </c>
      <c r="J6" s="411" t="s">
        <v>311</v>
      </c>
      <c r="K6" s="415" t="s">
        <v>312</v>
      </c>
      <c r="L6" s="78"/>
      <c r="M6" s="113"/>
    </row>
    <row r="7" spans="2:14" s="137" customFormat="1">
      <c r="B7" s="322">
        <v>-1</v>
      </c>
      <c r="C7" s="413">
        <f>B7-1</f>
        <v>-2</v>
      </c>
      <c r="D7" s="323">
        <f>C7-1</f>
        <v>-3</v>
      </c>
      <c r="E7" s="413">
        <f>D7-1</f>
        <v>-4</v>
      </c>
      <c r="F7" s="324">
        <f>E7-1</f>
        <v>-5</v>
      </c>
      <c r="G7" s="122"/>
      <c r="H7" s="322">
        <v>-13</v>
      </c>
      <c r="I7" s="413">
        <f t="shared" ref="I7" si="0">H7-1</f>
        <v>-14</v>
      </c>
      <c r="J7" s="323">
        <f t="shared" ref="J7" si="1">I7-1</f>
        <v>-15</v>
      </c>
      <c r="K7" s="413">
        <f t="shared" ref="K7" si="2">J7-1</f>
        <v>-16</v>
      </c>
      <c r="M7" s="114"/>
      <c r="N7" s="78"/>
    </row>
    <row r="8" spans="2:14" s="114" customFormat="1">
      <c r="B8" s="401"/>
      <c r="G8" s="117"/>
      <c r="N8" s="91"/>
    </row>
    <row r="9" spans="2:14" s="114" customFormat="1">
      <c r="B9" s="402" t="s">
        <v>11</v>
      </c>
      <c r="D9" s="297"/>
      <c r="E9" s="115"/>
      <c r="F9" s="297"/>
      <c r="G9" s="117"/>
      <c r="J9" s="297"/>
      <c r="K9" s="297"/>
      <c r="N9" s="91"/>
    </row>
    <row r="10" spans="2:14">
      <c r="B10" s="370">
        <f>'App A Sh2-3'!B61</f>
        <v>2016</v>
      </c>
      <c r="C10" s="416">
        <v>0.5</v>
      </c>
      <c r="D10" s="371">
        <f>'App A Sh2-3'!G7</f>
        <v>0.8</v>
      </c>
      <c r="E10" s="403">
        <f t="shared" ref="E10:E17" si="3">1/(1+$C$3)^C10</f>
        <v>0.99136319419321939</v>
      </c>
      <c r="F10" s="373">
        <f t="shared" ref="F10:F17" si="4">D10*$E10</f>
        <v>0.79309055535457551</v>
      </c>
      <c r="H10" s="445">
        <f>1/(1+$C$3-$C$4)^$C10</f>
        <v>0.99185070993165747</v>
      </c>
      <c r="I10" s="291">
        <f>1/(1+$C$3+$C$4)^$C10</f>
        <v>0.99087639662191229</v>
      </c>
      <c r="J10" s="448">
        <f t="shared" ref="J10:K17" si="5">H10*$D10</f>
        <v>0.79348056794532607</v>
      </c>
      <c r="K10" s="373">
        <f t="shared" si="5"/>
        <v>0.7927011172975299</v>
      </c>
      <c r="L10" s="78"/>
      <c r="M10" s="116"/>
    </row>
    <row r="11" spans="2:14">
      <c r="B11" s="358">
        <f>'App A Sh2-3'!B62</f>
        <v>2017</v>
      </c>
      <c r="C11" s="417">
        <f>C10+1</f>
        <v>1.5</v>
      </c>
      <c r="D11" s="360">
        <f>'App A Sh2-3'!G8-'App A Sh2-3'!G7</f>
        <v>0.14999999999999991</v>
      </c>
      <c r="E11" s="362">
        <f t="shared" si="3"/>
        <v>0.9743127215658175</v>
      </c>
      <c r="F11" s="364">
        <f t="shared" si="4"/>
        <v>0.14614690823487253</v>
      </c>
      <c r="H11" s="446">
        <f t="shared" ref="H11:H17" si="6">1/(1+$C$3-$C$4)^$C11</f>
        <v>0.97575082137890534</v>
      </c>
      <c r="I11" s="19">
        <f t="shared" ref="I11:I17" si="7">1/(1+$C$3+$C$4)^$C11</f>
        <v>0.97287815083152895</v>
      </c>
      <c r="J11" s="449">
        <f t="shared" si="5"/>
        <v>0.14636262320683571</v>
      </c>
      <c r="K11" s="364">
        <f t="shared" si="5"/>
        <v>0.14593172262472925</v>
      </c>
      <c r="L11" s="78"/>
      <c r="M11" s="116"/>
    </row>
    <row r="12" spans="2:14">
      <c r="B12" s="358">
        <f>'App A Sh2-3'!B63</f>
        <v>2018</v>
      </c>
      <c r="C12" s="417">
        <f t="shared" ref="C12:C17" si="8">C11+1</f>
        <v>2.5</v>
      </c>
      <c r="D12" s="360">
        <f>'App A Sh2-3'!G9-'App A Sh2-3'!G8</f>
        <v>5.0000000000000044E-2</v>
      </c>
      <c r="E12" s="362">
        <f t="shared" si="3"/>
        <v>0.95755550031038561</v>
      </c>
      <c r="F12" s="364">
        <f t="shared" si="4"/>
        <v>4.7877775015519326E-2</v>
      </c>
      <c r="H12" s="446">
        <f t="shared" si="6"/>
        <v>0.9599122689413726</v>
      </c>
      <c r="I12" s="19">
        <f t="shared" si="7"/>
        <v>0.95520682457685713</v>
      </c>
      <c r="J12" s="449">
        <f t="shared" si="5"/>
        <v>4.7995613447068673E-2</v>
      </c>
      <c r="K12" s="364">
        <f t="shared" si="5"/>
        <v>4.7760341228842901E-2</v>
      </c>
      <c r="L12" s="78"/>
      <c r="M12" s="116"/>
    </row>
    <row r="13" spans="2:14">
      <c r="B13" s="358">
        <f>'App A Sh2-3'!B64</f>
        <v>2019</v>
      </c>
      <c r="C13" s="417">
        <f t="shared" si="8"/>
        <v>3.5</v>
      </c>
      <c r="D13" s="360">
        <f>'App A Sh2-3'!G10-'App A Sh2-3'!G9</f>
        <v>0</v>
      </c>
      <c r="E13" s="362">
        <f t="shared" si="3"/>
        <v>0.94108648679153384</v>
      </c>
      <c r="F13" s="364">
        <f t="shared" si="4"/>
        <v>0</v>
      </c>
      <c r="H13" s="446">
        <f t="shared" si="6"/>
        <v>0.94433081056701662</v>
      </c>
      <c r="I13" s="19">
        <f t="shared" si="7"/>
        <v>0.93785647970236352</v>
      </c>
      <c r="J13" s="449">
        <f t="shared" si="5"/>
        <v>0</v>
      </c>
      <c r="K13" s="364">
        <f t="shared" si="5"/>
        <v>0</v>
      </c>
      <c r="L13" s="78"/>
      <c r="M13" s="116"/>
    </row>
    <row r="14" spans="2:14">
      <c r="B14" s="358">
        <f>'App A Sh2-3'!B65</f>
        <v>2020</v>
      </c>
      <c r="C14" s="417">
        <f t="shared" si="8"/>
        <v>4.5</v>
      </c>
      <c r="D14" s="360">
        <f>'App A Sh2-3'!G11-'App A Sh2-3'!G10</f>
        <v>0</v>
      </c>
      <c r="E14" s="362">
        <f t="shared" si="3"/>
        <v>0.92490072411944346</v>
      </c>
      <c r="F14" s="364">
        <f t="shared" si="4"/>
        <v>0</v>
      </c>
      <c r="H14" s="446">
        <f t="shared" si="6"/>
        <v>0.92900227306150163</v>
      </c>
      <c r="I14" s="19">
        <f t="shared" si="7"/>
        <v>0.92082128591297363</v>
      </c>
      <c r="J14" s="449">
        <f t="shared" si="5"/>
        <v>0</v>
      </c>
      <c r="K14" s="364">
        <f t="shared" si="5"/>
        <v>0</v>
      </c>
      <c r="L14" s="78"/>
      <c r="M14" s="116"/>
    </row>
    <row r="15" spans="2:14">
      <c r="B15" s="358">
        <f>'App A Sh2-3'!B66</f>
        <v>2021</v>
      </c>
      <c r="C15" s="417">
        <f t="shared" si="8"/>
        <v>5.5</v>
      </c>
      <c r="D15" s="360">
        <f>'App A Sh2-3'!G12-'App A Sh2-3'!G11</f>
        <v>0</v>
      </c>
      <c r="E15" s="362">
        <f t="shared" si="3"/>
        <v>0.90899334065792947</v>
      </c>
      <c r="F15" s="364">
        <f t="shared" si="4"/>
        <v>0</v>
      </c>
      <c r="H15" s="446">
        <f t="shared" si="6"/>
        <v>0.91392255097048847</v>
      </c>
      <c r="I15" s="19">
        <f t="shared" si="7"/>
        <v>0.90409551881489802</v>
      </c>
      <c r="J15" s="449">
        <f t="shared" si="5"/>
        <v>0</v>
      </c>
      <c r="K15" s="364">
        <f t="shared" si="5"/>
        <v>0</v>
      </c>
      <c r="L15" s="78"/>
      <c r="M15" s="116"/>
    </row>
    <row r="16" spans="2:14">
      <c r="B16" s="358">
        <f>'App A Sh2-3'!B67</f>
        <v>2022</v>
      </c>
      <c r="C16" s="417">
        <f t="shared" si="8"/>
        <v>6.5</v>
      </c>
      <c r="D16" s="360">
        <f>'App A Sh2-3'!G13-'App A Sh2-3'!G12</f>
        <v>0</v>
      </c>
      <c r="E16" s="362">
        <f t="shared" si="3"/>
        <v>0.89335954855816169</v>
      </c>
      <c r="F16" s="364">
        <f t="shared" si="4"/>
        <v>0</v>
      </c>
      <c r="H16" s="446">
        <f t="shared" si="6"/>
        <v>0.89908760548006705</v>
      </c>
      <c r="I16" s="19">
        <f t="shared" si="7"/>
        <v>0.88767355799204506</v>
      </c>
      <c r="J16" s="449">
        <f t="shared" si="5"/>
        <v>0</v>
      </c>
      <c r="K16" s="364">
        <f t="shared" si="5"/>
        <v>0</v>
      </c>
      <c r="L16" s="78"/>
      <c r="M16" s="116"/>
    </row>
    <row r="17" spans="2:13">
      <c r="B17" s="359">
        <f>B16+1</f>
        <v>2023</v>
      </c>
      <c r="C17" s="418">
        <f t="shared" si="8"/>
        <v>7.5</v>
      </c>
      <c r="D17" s="361">
        <f>'App A Sh2-3'!G14-'App A Sh2-3'!G13</f>
        <v>0</v>
      </c>
      <c r="E17" s="363">
        <f t="shared" si="3"/>
        <v>0.8779946423176036</v>
      </c>
      <c r="F17" s="365">
        <f t="shared" si="4"/>
        <v>0</v>
      </c>
      <c r="H17" s="447">
        <f t="shared" si="6"/>
        <v>0.88449346333503887</v>
      </c>
      <c r="I17" s="292">
        <f t="shared" si="7"/>
        <v>0.87154988511737375</v>
      </c>
      <c r="J17" s="450">
        <f t="shared" si="5"/>
        <v>0</v>
      </c>
      <c r="K17" s="365">
        <f t="shared" si="5"/>
        <v>0</v>
      </c>
      <c r="L17" s="78"/>
      <c r="M17" s="116"/>
    </row>
    <row r="18" spans="2:13">
      <c r="B18" s="367" t="s">
        <v>4</v>
      </c>
      <c r="C18" s="419"/>
      <c r="D18" s="368"/>
      <c r="E18" s="392"/>
      <c r="F18" s="391">
        <f>SUM(F10:F17)</f>
        <v>0.98711523860496742</v>
      </c>
      <c r="H18" s="444"/>
      <c r="I18" s="451"/>
      <c r="J18" s="366">
        <f>SUM(J10:J17)</f>
        <v>0.98783880459923046</v>
      </c>
      <c r="K18" s="369">
        <f>SUM(K10:K17)</f>
        <v>0.98639318115110208</v>
      </c>
      <c r="L18" s="78"/>
      <c r="M18" s="117"/>
    </row>
    <row r="19" spans="2:13" s="91" customFormat="1">
      <c r="B19" s="119"/>
      <c r="C19" s="328">
        <f>SUMPRODUCT(F10:F17,$C10:$C17)/F18</f>
        <v>0.74505999786588017</v>
      </c>
      <c r="D19" s="111" t="s">
        <v>326</v>
      </c>
      <c r="E19" s="314"/>
      <c r="F19" s="298"/>
      <c r="G19" s="117"/>
      <c r="M19" s="118"/>
    </row>
    <row r="20" spans="2:13" s="91" customFormat="1">
      <c r="B20" s="119"/>
      <c r="C20" s="328">
        <f>C19/(1+$C$3)</f>
        <v>0.73224569814828511</v>
      </c>
      <c r="D20" s="111" t="s">
        <v>327</v>
      </c>
      <c r="G20" s="117"/>
      <c r="M20" s="120"/>
    </row>
    <row r="21" spans="2:13" s="91" customFormat="1">
      <c r="B21" s="119"/>
      <c r="C21" s="328">
        <f>$C$10</f>
        <v>0.5</v>
      </c>
      <c r="D21" s="111" t="s">
        <v>332</v>
      </c>
      <c r="G21" s="117"/>
      <c r="J21" s="328">
        <f>$C$10</f>
        <v>0.5</v>
      </c>
      <c r="K21" s="328">
        <f>$C$10</f>
        <v>0.5</v>
      </c>
      <c r="M21" s="117"/>
    </row>
    <row r="22" spans="2:13" s="91" customFormat="1">
      <c r="B22" s="312"/>
      <c r="C22" s="328">
        <f>1/3</f>
        <v>0.33333333333333331</v>
      </c>
      <c r="D22" s="111" t="s">
        <v>333</v>
      </c>
      <c r="G22" s="117"/>
      <c r="H22" s="313"/>
      <c r="I22" s="313"/>
      <c r="J22" s="328">
        <f>1/3</f>
        <v>0.33333333333333331</v>
      </c>
      <c r="K22" s="328">
        <f>1/3</f>
        <v>0.33333333333333331</v>
      </c>
      <c r="M22" s="123"/>
    </row>
    <row r="23" spans="2:13" s="91" customFormat="1">
      <c r="B23" s="312"/>
      <c r="C23" s="328">
        <f>F$18*(1+$C$3)^(C21-C22)</f>
        <v>0.98997355314720148</v>
      </c>
      <c r="D23" s="111" t="s">
        <v>334</v>
      </c>
      <c r="G23" s="117"/>
      <c r="H23" s="313"/>
      <c r="I23" s="313"/>
      <c r="J23" s="328">
        <f>J$18*(1+$C$3-'App A Sh2-3'!C$17)^(J21-J22)</f>
        <v>0.99053687113060529</v>
      </c>
      <c r="K23" s="328">
        <f>K$18*(1+$C$3+'App A Sh2-3'!C$17)^(K21-K22)</f>
        <v>0.98941137778572796</v>
      </c>
      <c r="M23" s="120"/>
    </row>
    <row r="24" spans="2:13" s="91" customFormat="1">
      <c r="B24" s="312"/>
      <c r="C24" s="328">
        <f>C19-(C21-C22)</f>
        <v>0.57839333119921355</v>
      </c>
      <c r="D24" s="111" t="s">
        <v>329</v>
      </c>
      <c r="G24" s="117"/>
      <c r="J24" s="329" t="s">
        <v>331</v>
      </c>
      <c r="K24" s="350">
        <f>-(J23-K23)/(-C4-C4)/'App A Sh4'!C23</f>
        <v>0.56844616772806555</v>
      </c>
      <c r="M24" s="120"/>
    </row>
    <row r="25" spans="2:13" s="91" customFormat="1">
      <c r="B25" s="312"/>
      <c r="C25" s="350">
        <f>C24/(1+$C$3)</f>
        <v>0.5684455343481214</v>
      </c>
      <c r="D25" s="111" t="s">
        <v>330</v>
      </c>
      <c r="G25" s="117"/>
      <c r="K25" s="117"/>
      <c r="M25" s="120"/>
    </row>
    <row r="26" spans="2:13" s="91" customFormat="1">
      <c r="B26" s="312"/>
      <c r="C26" s="420"/>
      <c r="D26" s="354"/>
      <c r="E26" s="354"/>
      <c r="F26" s="312"/>
      <c r="G26" s="117"/>
      <c r="H26" s="312"/>
      <c r="I26" s="312"/>
      <c r="J26" s="312"/>
      <c r="K26" s="117"/>
      <c r="L26" s="312"/>
      <c r="M26" s="312"/>
    </row>
    <row r="27" spans="2:13" s="91" customFormat="1">
      <c r="B27" s="404" t="s">
        <v>12</v>
      </c>
      <c r="C27" s="421"/>
      <c r="D27" s="405"/>
      <c r="E27" s="405"/>
      <c r="F27" s="406"/>
      <c r="G27" s="117"/>
      <c r="H27" s="124"/>
      <c r="I27" s="124"/>
      <c r="J27" s="124"/>
      <c r="K27" s="407"/>
      <c r="L27" s="312"/>
      <c r="M27" s="312"/>
    </row>
    <row r="28" spans="2:13">
      <c r="B28" s="358">
        <f>B10</f>
        <v>2016</v>
      </c>
      <c r="C28" s="417">
        <v>0.5</v>
      </c>
      <c r="D28" s="360">
        <f>'App A Sh2-3'!H7</f>
        <v>0.35</v>
      </c>
      <c r="E28" s="372">
        <f t="shared" ref="E28:E35" si="9">1/(1+$C$3)^C28</f>
        <v>0.99136319419321939</v>
      </c>
      <c r="F28" s="360">
        <f t="shared" ref="F28:F35" si="10">D28*$E10</f>
        <v>0.34697711796762676</v>
      </c>
      <c r="H28" s="19">
        <f>1/(1+$C$3-$C$4)^$C28</f>
        <v>0.99185070993165747</v>
      </c>
      <c r="I28" s="19">
        <f>1/(1+$C$3+$C$4)^$C28</f>
        <v>0.99087639662191229</v>
      </c>
      <c r="J28" s="364">
        <f t="shared" ref="J28:K35" si="11">H28*$D28</f>
        <v>0.3471477484760801</v>
      </c>
      <c r="K28" s="364">
        <f t="shared" si="11"/>
        <v>0.34680673881766927</v>
      </c>
      <c r="L28" s="77"/>
      <c r="M28" s="77"/>
    </row>
    <row r="29" spans="2:13">
      <c r="B29" s="358">
        <f>B28+1</f>
        <v>2017</v>
      </c>
      <c r="C29" s="417">
        <f>C28+1</f>
        <v>1.5</v>
      </c>
      <c r="D29" s="360">
        <f>'App A Sh2-3'!H8-'App A Sh2-3'!H7</f>
        <v>0.33000000000000007</v>
      </c>
      <c r="E29" s="372">
        <f t="shared" si="9"/>
        <v>0.9743127215658175</v>
      </c>
      <c r="F29" s="360">
        <f t="shared" si="10"/>
        <v>0.32152319811671987</v>
      </c>
      <c r="H29" s="19">
        <f t="shared" ref="H29:H35" si="12">1/(1+$C$3-$C$4)^$C29</f>
        <v>0.97575082137890534</v>
      </c>
      <c r="I29" s="19">
        <f t="shared" ref="I29:I35" si="13">1/(1+$C$3+$C$4)^$C29</f>
        <v>0.97287815083152895</v>
      </c>
      <c r="J29" s="364">
        <f t="shared" si="11"/>
        <v>0.32199777105503885</v>
      </c>
      <c r="K29" s="364">
        <f t="shared" si="11"/>
        <v>0.32104978977440463</v>
      </c>
      <c r="L29" s="77"/>
      <c r="M29" s="77"/>
    </row>
    <row r="30" spans="2:13">
      <c r="B30" s="358">
        <f t="shared" ref="B30:B35" si="14">B29+1</f>
        <v>2018</v>
      </c>
      <c r="C30" s="417">
        <f t="shared" ref="C30:C35" si="15">C29+1</f>
        <v>2.5</v>
      </c>
      <c r="D30" s="360">
        <f>'App A Sh2-3'!H9-'App A Sh2-3'!H8</f>
        <v>0.12</v>
      </c>
      <c r="E30" s="372">
        <f t="shared" si="9"/>
        <v>0.95755550031038561</v>
      </c>
      <c r="F30" s="360">
        <f t="shared" si="10"/>
        <v>0.11490666003724627</v>
      </c>
      <c r="H30" s="19">
        <f t="shared" si="12"/>
        <v>0.9599122689413726</v>
      </c>
      <c r="I30" s="19">
        <f t="shared" si="13"/>
        <v>0.95520682457685713</v>
      </c>
      <c r="J30" s="364">
        <f t="shared" si="11"/>
        <v>0.11518947227296471</v>
      </c>
      <c r="K30" s="364">
        <f t="shared" si="11"/>
        <v>0.11462481894922286</v>
      </c>
      <c r="L30" s="77"/>
      <c r="M30" s="77"/>
    </row>
    <row r="31" spans="2:13">
      <c r="B31" s="358">
        <f t="shared" si="14"/>
        <v>2019</v>
      </c>
      <c r="C31" s="417">
        <f t="shared" si="15"/>
        <v>3.5</v>
      </c>
      <c r="D31" s="360">
        <f>'App A Sh2-3'!H10-'App A Sh2-3'!H9</f>
        <v>4.9999999999999933E-2</v>
      </c>
      <c r="E31" s="372">
        <f t="shared" si="9"/>
        <v>0.94108648679153384</v>
      </c>
      <c r="F31" s="360">
        <f t="shared" si="10"/>
        <v>4.7054324339576632E-2</v>
      </c>
      <c r="H31" s="19">
        <f t="shared" si="12"/>
        <v>0.94433081056701662</v>
      </c>
      <c r="I31" s="19">
        <f t="shared" si="13"/>
        <v>0.93785647970236352</v>
      </c>
      <c r="J31" s="364">
        <f t="shared" si="11"/>
        <v>4.7216540528350767E-2</v>
      </c>
      <c r="K31" s="364">
        <f t="shared" si="11"/>
        <v>4.6892823985118112E-2</v>
      </c>
      <c r="L31" s="77"/>
      <c r="M31" s="77"/>
    </row>
    <row r="32" spans="2:13">
      <c r="B32" s="358">
        <f t="shared" si="14"/>
        <v>2020</v>
      </c>
      <c r="C32" s="417">
        <f t="shared" si="15"/>
        <v>4.5</v>
      </c>
      <c r="D32" s="360">
        <f>'App A Sh2-3'!H11-'App A Sh2-3'!H10</f>
        <v>5.0000000000000044E-2</v>
      </c>
      <c r="E32" s="372">
        <f t="shared" si="9"/>
        <v>0.92490072411944346</v>
      </c>
      <c r="F32" s="360">
        <f t="shared" si="10"/>
        <v>4.6245036205972215E-2</v>
      </c>
      <c r="H32" s="19">
        <f t="shared" si="12"/>
        <v>0.92900227306150163</v>
      </c>
      <c r="I32" s="19">
        <f t="shared" si="13"/>
        <v>0.92082128591297363</v>
      </c>
      <c r="J32" s="364">
        <f t="shared" si="11"/>
        <v>4.6450113653075123E-2</v>
      </c>
      <c r="K32" s="364">
        <f t="shared" si="11"/>
        <v>4.604106429564872E-2</v>
      </c>
      <c r="L32" s="77"/>
      <c r="M32" s="77"/>
    </row>
    <row r="33" spans="2:13">
      <c r="B33" s="358">
        <f t="shared" si="14"/>
        <v>2021</v>
      </c>
      <c r="C33" s="417">
        <f t="shared" si="15"/>
        <v>5.5</v>
      </c>
      <c r="D33" s="360">
        <f>'App A Sh2-3'!H12-'App A Sh2-3'!H11</f>
        <v>4.9999999999999933E-2</v>
      </c>
      <c r="E33" s="372">
        <f t="shared" si="9"/>
        <v>0.90899334065792947</v>
      </c>
      <c r="F33" s="360">
        <f t="shared" si="10"/>
        <v>4.5449667032896414E-2</v>
      </c>
      <c r="H33" s="19">
        <f t="shared" si="12"/>
        <v>0.91392255097048847</v>
      </c>
      <c r="I33" s="19">
        <f t="shared" si="13"/>
        <v>0.90409551881489802</v>
      </c>
      <c r="J33" s="364">
        <f t="shared" si="11"/>
        <v>4.5696127548524361E-2</v>
      </c>
      <c r="K33" s="364">
        <f t="shared" si="11"/>
        <v>4.5204775940744839E-2</v>
      </c>
      <c r="L33" s="77"/>
      <c r="M33" s="77"/>
    </row>
    <row r="34" spans="2:13">
      <c r="B34" s="358">
        <f t="shared" si="14"/>
        <v>2022</v>
      </c>
      <c r="C34" s="417">
        <f t="shared" si="15"/>
        <v>6.5</v>
      </c>
      <c r="D34" s="360">
        <f>'App A Sh2-3'!H13-'App A Sh2-3'!H12</f>
        <v>4.0000000000000036E-2</v>
      </c>
      <c r="E34" s="372">
        <f t="shared" si="9"/>
        <v>0.89335954855816169</v>
      </c>
      <c r="F34" s="360">
        <f t="shared" si="10"/>
        <v>3.5734381942326497E-2</v>
      </c>
      <c r="H34" s="19">
        <f t="shared" si="12"/>
        <v>0.89908760548006705</v>
      </c>
      <c r="I34" s="19">
        <f t="shared" si="13"/>
        <v>0.88767355799204506</v>
      </c>
      <c r="J34" s="364">
        <f t="shared" si="11"/>
        <v>3.5963504219202712E-2</v>
      </c>
      <c r="K34" s="364">
        <f t="shared" si="11"/>
        <v>3.5506942319681836E-2</v>
      </c>
      <c r="L34" s="77"/>
      <c r="M34" s="77"/>
    </row>
    <row r="35" spans="2:13">
      <c r="B35" s="358">
        <f t="shared" si="14"/>
        <v>2023</v>
      </c>
      <c r="C35" s="417">
        <f t="shared" si="15"/>
        <v>7.5</v>
      </c>
      <c r="D35" s="360">
        <f>'App A Sh2-3'!H14-'App A Sh2-3'!H13</f>
        <v>1.0000000000000009E-2</v>
      </c>
      <c r="E35" s="372">
        <f t="shared" si="9"/>
        <v>0.8779946423176036</v>
      </c>
      <c r="F35" s="361">
        <f t="shared" si="10"/>
        <v>8.7799464231760431E-3</v>
      </c>
      <c r="H35" s="19">
        <f t="shared" si="12"/>
        <v>0.88449346333503887</v>
      </c>
      <c r="I35" s="19">
        <f t="shared" si="13"/>
        <v>0.87154988511737375</v>
      </c>
      <c r="J35" s="365">
        <f t="shared" si="11"/>
        <v>8.8449346333503969E-3</v>
      </c>
      <c r="K35" s="365">
        <f t="shared" si="11"/>
        <v>8.7154988511737447E-3</v>
      </c>
      <c r="L35" s="77"/>
      <c r="M35" s="77"/>
    </row>
    <row r="36" spans="2:13">
      <c r="B36" s="367" t="s">
        <v>4</v>
      </c>
      <c r="C36" s="419"/>
      <c r="D36" s="368"/>
      <c r="E36" s="392"/>
      <c r="F36" s="391">
        <f>SUM(F28:F35)</f>
        <v>0.96667033206554065</v>
      </c>
      <c r="H36" s="389"/>
      <c r="I36" s="390"/>
      <c r="J36" s="366">
        <f>SUM(J28:J35)</f>
        <v>0.96850621238658696</v>
      </c>
      <c r="K36" s="369">
        <f>SUM(K28:K35)</f>
        <v>0.96484245293366389</v>
      </c>
      <c r="L36" s="77"/>
      <c r="M36" s="77"/>
    </row>
    <row r="37" spans="2:13" s="91" customFormat="1">
      <c r="B37" s="312"/>
      <c r="C37" s="328">
        <f>SUMPRODUCT(F28:F35,$C28:$C35)/F36</f>
        <v>1.9281951581823242</v>
      </c>
      <c r="D37" s="374" t="str">
        <f t="shared" ref="D37:D43" si="16">D19</f>
        <v>(6) Macaulay Duration</v>
      </c>
      <c r="E37" s="315"/>
      <c r="F37" s="118"/>
      <c r="G37" s="117"/>
      <c r="J37" s="298"/>
      <c r="K37" s="298"/>
      <c r="L37" s="312"/>
      <c r="M37" s="312"/>
    </row>
    <row r="38" spans="2:13" s="91" customFormat="1">
      <c r="B38" s="312"/>
      <c r="C38" s="328">
        <f>C37/(1+$C$3)</f>
        <v>1.8950320964936846</v>
      </c>
      <c r="D38" s="374" t="str">
        <f t="shared" si="16"/>
        <v>(7) Modified Duration</v>
      </c>
      <c r="G38" s="117"/>
      <c r="L38" s="312"/>
      <c r="M38" s="312"/>
    </row>
    <row r="39" spans="2:13" s="91" customFormat="1">
      <c r="B39" s="312"/>
      <c r="C39" s="328">
        <f>$C$10</f>
        <v>0.5</v>
      </c>
      <c r="D39" s="374" t="str">
        <f t="shared" si="16"/>
        <v>(8) Mean Accident Date of an AY</v>
      </c>
      <c r="G39" s="117"/>
      <c r="J39" s="123">
        <f>$C$10</f>
        <v>0.5</v>
      </c>
      <c r="K39" s="328">
        <f>$C$10</f>
        <v>0.5</v>
      </c>
      <c r="L39" s="312"/>
      <c r="M39" s="312"/>
    </row>
    <row r="40" spans="2:13" s="91" customFormat="1">
      <c r="B40" s="312"/>
      <c r="C40" s="328">
        <f>C22</f>
        <v>0.33333333333333331</v>
      </c>
      <c r="D40" s="374" t="str">
        <f t="shared" si="16"/>
        <v>(9) Mean Accident Date of UPR</v>
      </c>
      <c r="G40" s="117"/>
      <c r="J40" s="123">
        <f>1/3</f>
        <v>0.33333333333333331</v>
      </c>
      <c r="K40" s="328">
        <f>1/3</f>
        <v>0.33333333333333331</v>
      </c>
      <c r="L40" s="312"/>
      <c r="M40" s="312"/>
    </row>
    <row r="41" spans="2:13" s="91" customFormat="1">
      <c r="B41" s="312"/>
      <c r="C41" s="328">
        <f>F$36*(1+$C$3)^(C39-C40)</f>
        <v>0.96946944584641381</v>
      </c>
      <c r="D41" s="374" t="str">
        <f t="shared" si="16"/>
        <v>(10) Discount Factor at Time Zero of Prem Liab</v>
      </c>
      <c r="G41" s="117"/>
      <c r="H41" s="313"/>
      <c r="I41" s="313"/>
      <c r="J41" s="328">
        <f>J$36*(1+$C$3-'App A Sh2-3'!C$17)^(J39-J40)</f>
        <v>0.97115147615320829</v>
      </c>
      <c r="K41" s="328">
        <f>K$36*(1+$C$3+'App A Sh2-3'!C$17)^(K39-K40)</f>
        <v>0.96779470797763145</v>
      </c>
      <c r="L41" s="312"/>
      <c r="M41" s="312"/>
    </row>
    <row r="42" spans="2:13" s="91" customFormat="1">
      <c r="B42" s="312"/>
      <c r="C42" s="328">
        <f>C37-(C39-C40)</f>
        <v>1.7615284915156575</v>
      </c>
      <c r="D42" s="374" t="str">
        <f t="shared" si="16"/>
        <v>(11) Macaulay Duration</v>
      </c>
      <c r="G42" s="117"/>
      <c r="H42" s="313"/>
      <c r="I42" s="313"/>
      <c r="J42" s="330" t="str">
        <f>J24</f>
        <v>(17) Effective Duration:</v>
      </c>
      <c r="K42" s="350">
        <f>-(J41-K41)/(-C4-C4)/'App A Sh4'!C41</f>
        <v>1.7312397982002157</v>
      </c>
      <c r="L42" s="312"/>
      <c r="M42" s="312"/>
    </row>
    <row r="43" spans="2:13" s="91" customFormat="1">
      <c r="B43" s="312"/>
      <c r="C43" s="350">
        <f>C42/(1+$C$3)</f>
        <v>1.7312319326935208</v>
      </c>
      <c r="D43" s="374" t="str">
        <f t="shared" si="16"/>
        <v>(12) Modified Duration</v>
      </c>
      <c r="G43" s="117"/>
      <c r="L43" s="312"/>
      <c r="M43" s="312"/>
    </row>
    <row r="44" spans="2:13" s="91" customFormat="1">
      <c r="B44" s="312"/>
      <c r="C44" s="420"/>
      <c r="D44" s="354"/>
      <c r="G44" s="117"/>
      <c r="K44" s="117"/>
      <c r="L44" s="312"/>
      <c r="M44" s="312"/>
    </row>
    <row r="45" spans="2:13" s="91" customFormat="1">
      <c r="B45" s="312"/>
      <c r="C45" s="420"/>
      <c r="D45" s="354"/>
      <c r="E45" s="354"/>
      <c r="F45" s="312"/>
      <c r="G45" s="117"/>
      <c r="H45" s="312"/>
      <c r="I45" s="312"/>
      <c r="J45" s="312"/>
      <c r="K45" s="312"/>
      <c r="L45" s="312"/>
      <c r="M45" s="312"/>
    </row>
    <row r="46" spans="2:13" s="91" customFormat="1">
      <c r="B46" s="404" t="s">
        <v>282</v>
      </c>
      <c r="C46" s="421"/>
      <c r="D46" s="405"/>
      <c r="E46" s="405"/>
      <c r="F46" s="406"/>
      <c r="G46" s="117"/>
      <c r="H46" s="124"/>
      <c r="I46" s="124"/>
      <c r="J46" s="124"/>
      <c r="K46" s="124"/>
      <c r="L46" s="312"/>
      <c r="M46" s="312"/>
    </row>
    <row r="47" spans="2:13">
      <c r="B47" s="408">
        <f>B28</f>
        <v>2016</v>
      </c>
      <c r="C47" s="422">
        <f>C28</f>
        <v>0.5</v>
      </c>
      <c r="D47" s="395">
        <v>1</v>
      </c>
      <c r="E47" s="372">
        <f t="shared" ref="E47:E48" si="17">1/(1+$C$3)^C47</f>
        <v>0.99136319419321939</v>
      </c>
      <c r="F47" s="360">
        <f>D47*$E10</f>
        <v>0.99136319419321939</v>
      </c>
      <c r="H47" s="19">
        <f>1/(1+$C$3-$C$4)^$C47</f>
        <v>0.99185070993165747</v>
      </c>
      <c r="I47" s="19">
        <f>1/(1+$C$3+$C$4)^$C47</f>
        <v>0.99087639662191229</v>
      </c>
      <c r="J47" s="364">
        <f t="shared" ref="J47:J48" si="18">H47*$D47</f>
        <v>0.99185070993165747</v>
      </c>
      <c r="K47" s="364">
        <f t="shared" ref="K47:K48" si="19">I47*$D47</f>
        <v>0.99087639662191229</v>
      </c>
      <c r="L47" s="77"/>
      <c r="M47" s="77"/>
    </row>
    <row r="48" spans="2:13">
      <c r="B48" s="375">
        <f>B29</f>
        <v>2017</v>
      </c>
      <c r="C48" s="422">
        <f>C29</f>
        <v>1.5</v>
      </c>
      <c r="D48" s="395">
        <v>0</v>
      </c>
      <c r="E48" s="372">
        <f t="shared" si="17"/>
        <v>0.9743127215658175</v>
      </c>
      <c r="F48" s="361">
        <f>D48*$E11</f>
        <v>0</v>
      </c>
      <c r="H48" s="19">
        <f>1/(1+$C$3-$C$4)^$C48</f>
        <v>0.97575082137890534</v>
      </c>
      <c r="I48" s="19">
        <f>1/(1+$C$3+$C$4)^$C48</f>
        <v>0.97287815083152895</v>
      </c>
      <c r="J48" s="365">
        <f t="shared" si="18"/>
        <v>0</v>
      </c>
      <c r="K48" s="365">
        <f t="shared" si="19"/>
        <v>0</v>
      </c>
      <c r="L48" s="77"/>
      <c r="M48" s="77"/>
    </row>
    <row r="49" spans="2:13">
      <c r="B49" s="393" t="s">
        <v>4</v>
      </c>
      <c r="C49" s="423"/>
      <c r="D49" s="396"/>
      <c r="E49" s="397"/>
      <c r="F49" s="394">
        <f>SUM(F47:F48)</f>
        <v>0.99136319419321939</v>
      </c>
      <c r="H49" s="399"/>
      <c r="I49" s="400"/>
      <c r="J49" s="398">
        <f>SUM(J47:J48)</f>
        <v>0.99185070993165747</v>
      </c>
      <c r="K49" s="376">
        <f>SUM(K47:K48)</f>
        <v>0.99087639662191229</v>
      </c>
      <c r="L49" s="77"/>
      <c r="M49" s="77"/>
    </row>
    <row r="50" spans="2:13" s="91" customFormat="1">
      <c r="B50" s="312"/>
      <c r="C50" s="328">
        <f>SUMPRODUCT(F47:F48,$C47:$C48)/F49</f>
        <v>0.5</v>
      </c>
      <c r="D50" s="374" t="str">
        <f t="shared" ref="D50:D56" si="20">D37</f>
        <v>(6) Macaulay Duration</v>
      </c>
      <c r="E50" s="354"/>
      <c r="F50" s="354"/>
      <c r="G50" s="117"/>
      <c r="H50" s="118"/>
      <c r="I50" s="118"/>
      <c r="J50" s="118"/>
      <c r="K50" s="118"/>
      <c r="L50" s="312"/>
      <c r="M50" s="312"/>
    </row>
    <row r="51" spans="2:13" s="91" customFormat="1">
      <c r="B51" s="312"/>
      <c r="C51" s="328">
        <f>C50/(1+$C$3)</f>
        <v>0.49140049140049136</v>
      </c>
      <c r="D51" s="374" t="str">
        <f t="shared" si="20"/>
        <v>(7) Modified Duration</v>
      </c>
      <c r="E51" s="354"/>
      <c r="G51" s="117"/>
      <c r="H51" s="312"/>
      <c r="I51" s="312"/>
      <c r="J51" s="312"/>
      <c r="K51" s="312"/>
      <c r="L51" s="312"/>
      <c r="M51" s="312"/>
    </row>
    <row r="52" spans="2:13" s="91" customFormat="1">
      <c r="B52" s="312"/>
      <c r="C52" s="328">
        <f>$C$10</f>
        <v>0.5</v>
      </c>
      <c r="D52" s="374" t="str">
        <f t="shared" si="20"/>
        <v>(8) Mean Accident Date of an AY</v>
      </c>
      <c r="E52" s="354"/>
      <c r="G52" s="117"/>
      <c r="H52" s="312"/>
      <c r="I52" s="312"/>
      <c r="J52" s="123">
        <f>$C$10</f>
        <v>0.5</v>
      </c>
      <c r="K52" s="328">
        <f>$C$10</f>
        <v>0.5</v>
      </c>
      <c r="L52" s="312"/>
      <c r="M52" s="312"/>
    </row>
    <row r="53" spans="2:13" s="91" customFormat="1">
      <c r="B53" s="312"/>
      <c r="C53" s="328">
        <f>C40</f>
        <v>0.33333333333333331</v>
      </c>
      <c r="D53" s="374" t="str">
        <f t="shared" si="20"/>
        <v>(9) Mean Accident Date of UPR</v>
      </c>
      <c r="G53" s="117"/>
      <c r="H53" s="312"/>
      <c r="I53" s="312"/>
      <c r="J53" s="123">
        <f>1/3</f>
        <v>0.33333333333333331</v>
      </c>
      <c r="K53" s="328">
        <f>1/3</f>
        <v>0.33333333333333331</v>
      </c>
      <c r="L53" s="312"/>
      <c r="M53" s="312"/>
    </row>
    <row r="54" spans="2:13" s="91" customFormat="1">
      <c r="B54" s="312"/>
      <c r="C54" s="328">
        <f>F$49*(1+$C$3)^(C52-C53)</f>
        <v>0.99423380921746174</v>
      </c>
      <c r="D54" s="374" t="str">
        <f t="shared" si="20"/>
        <v>(10) Discount Factor at Time Zero of Prem Liab</v>
      </c>
      <c r="G54" s="117"/>
      <c r="H54" s="312"/>
      <c r="I54" s="312"/>
      <c r="J54" s="328">
        <f>J$49*(1+$C$3-'App A Sh2-3'!C$17)^(J52-J53)</f>
        <v>0.99455973410860576</v>
      </c>
      <c r="K54" s="328">
        <f>K$49*(1+$C$3+'App A Sh2-3'!C$17)^(K52-K53)</f>
        <v>0.99390831113912781</v>
      </c>
      <c r="L54" s="312"/>
      <c r="M54" s="312"/>
    </row>
    <row r="55" spans="2:13" s="91" customFormat="1">
      <c r="B55" s="312"/>
      <c r="C55" s="328">
        <f>C50-(C52-C53)</f>
        <v>0.33333333333333331</v>
      </c>
      <c r="D55" s="374" t="str">
        <f t="shared" si="20"/>
        <v>(11) Macaulay Duration</v>
      </c>
      <c r="G55" s="117"/>
      <c r="H55" s="312"/>
      <c r="I55" s="312"/>
      <c r="J55" s="331" t="str">
        <f>J42</f>
        <v>(17) Effective Duration:</v>
      </c>
      <c r="K55" s="350">
        <f>-(J54-K54)/(-C4-C4)/C54</f>
        <v>0.32760049167442556</v>
      </c>
      <c r="L55" s="312"/>
      <c r="M55" s="312"/>
    </row>
    <row r="56" spans="2:13" s="91" customFormat="1">
      <c r="B56" s="312"/>
      <c r="C56" s="350">
        <f>C55/(1+$C$3)</f>
        <v>0.32760032760032753</v>
      </c>
      <c r="D56" s="374" t="str">
        <f t="shared" si="20"/>
        <v>(12) Modified Duration</v>
      </c>
      <c r="G56" s="117"/>
      <c r="H56" s="312"/>
      <c r="I56" s="312"/>
      <c r="L56" s="312"/>
      <c r="M56" s="312"/>
    </row>
    <row r="57" spans="2:13" s="91" customFormat="1">
      <c r="B57" s="312"/>
      <c r="C57" s="312"/>
      <c r="G57" s="117"/>
      <c r="H57" s="312"/>
      <c r="I57" s="312"/>
      <c r="J57" s="312"/>
      <c r="K57" s="312"/>
      <c r="L57" s="312"/>
      <c r="M57" s="312"/>
    </row>
    <row r="58" spans="2:13">
      <c r="B58" s="77"/>
      <c r="C58" s="77"/>
      <c r="D58" s="77"/>
      <c r="E58" s="77"/>
      <c r="F58" s="77"/>
      <c r="H58" s="77"/>
      <c r="I58" s="77"/>
      <c r="J58" s="77"/>
      <c r="K58" s="77"/>
      <c r="L58" s="77"/>
      <c r="M58" s="77"/>
    </row>
    <row r="59" spans="2:13">
      <c r="B59" s="77"/>
      <c r="C59" s="77"/>
      <c r="D59" s="77"/>
      <c r="E59" s="78"/>
      <c r="F59" s="78"/>
      <c r="H59" s="91"/>
      <c r="I59" s="78"/>
      <c r="J59" s="78"/>
      <c r="K59" s="78"/>
      <c r="L59" s="78"/>
    </row>
    <row r="60" spans="2:13" ht="15" customHeight="1">
      <c r="B60" s="77"/>
      <c r="C60" s="77"/>
      <c r="D60" s="78"/>
      <c r="E60" s="122" t="s">
        <v>289</v>
      </c>
      <c r="F60" s="316" t="s">
        <v>315</v>
      </c>
      <c r="G60" s="122" t="s">
        <v>314</v>
      </c>
      <c r="H60" s="126" t="s">
        <v>4</v>
      </c>
      <c r="I60" s="126" t="s">
        <v>317</v>
      </c>
      <c r="J60" s="126" t="s">
        <v>31</v>
      </c>
      <c r="K60" s="126" t="s">
        <v>43</v>
      </c>
    </row>
    <row r="61" spans="2:13">
      <c r="B61" s="78"/>
      <c r="C61" s="125" t="s">
        <v>287</v>
      </c>
      <c r="D61" s="125" t="s">
        <v>288</v>
      </c>
      <c r="E61" s="121" t="s">
        <v>279</v>
      </c>
      <c r="F61" s="317" t="s">
        <v>316</v>
      </c>
      <c r="G61" s="121" t="s">
        <v>32</v>
      </c>
      <c r="H61" s="296" t="s">
        <v>45</v>
      </c>
      <c r="I61" s="296" t="s">
        <v>32</v>
      </c>
      <c r="J61" s="296" t="s">
        <v>29</v>
      </c>
      <c r="K61" s="296" t="s">
        <v>29</v>
      </c>
    </row>
    <row r="62" spans="2:13">
      <c r="B62" s="126" t="str">
        <f>B9</f>
        <v>Property</v>
      </c>
      <c r="C62" s="127">
        <f>'App A Sh2-3'!E18</f>
        <v>550</v>
      </c>
      <c r="D62" s="92">
        <f>'App A Sh2-3'!J18</f>
        <v>0.65</v>
      </c>
      <c r="E62" s="301">
        <f>D62*C62</f>
        <v>357.5</v>
      </c>
      <c r="F62" s="299">
        <f>C23</f>
        <v>0.98997355314720148</v>
      </c>
      <c r="G62" s="301">
        <f>E62*F62</f>
        <v>353.91554525012452</v>
      </c>
      <c r="H62" s="127">
        <v>12</v>
      </c>
      <c r="I62" s="442">
        <f>G62+H62</f>
        <v>365.91554525012452</v>
      </c>
      <c r="J62" s="332">
        <f>C25</f>
        <v>0.5684455343481214</v>
      </c>
      <c r="K62" s="333">
        <f>K24</f>
        <v>0.56844616772806555</v>
      </c>
    </row>
    <row r="63" spans="2:13">
      <c r="B63" s="126" t="str">
        <f>B27</f>
        <v>Liability</v>
      </c>
      <c r="C63" s="127">
        <f>'App A Sh2-3'!E19</f>
        <v>380</v>
      </c>
      <c r="D63" s="92">
        <f>'App A Sh2-3'!J19</f>
        <v>0.8</v>
      </c>
      <c r="E63" s="301">
        <f>D63*C63</f>
        <v>304</v>
      </c>
      <c r="F63" s="299">
        <f>C41</f>
        <v>0.96946944584641381</v>
      </c>
      <c r="G63" s="301">
        <f>E63*F63</f>
        <v>294.71871153730979</v>
      </c>
      <c r="H63" s="127">
        <v>51</v>
      </c>
      <c r="I63" s="442">
        <f>G63+H63</f>
        <v>345.71871153730979</v>
      </c>
      <c r="J63" s="332">
        <f>C43</f>
        <v>1.7312319326935208</v>
      </c>
      <c r="K63" s="333">
        <f>K42</f>
        <v>1.7312397982002157</v>
      </c>
    </row>
    <row r="64" spans="2:13">
      <c r="B64" s="128" t="s">
        <v>335</v>
      </c>
      <c r="C64" s="129"/>
      <c r="D64" s="93">
        <f>'App A Sh2-3'!E20</f>
        <v>3.5000000000000003E-2</v>
      </c>
      <c r="E64" s="302">
        <f>D64*C65</f>
        <v>32.550000000000004</v>
      </c>
      <c r="F64" s="300">
        <f>C54</f>
        <v>0.99423380921746174</v>
      </c>
      <c r="G64" s="302">
        <f>E64*F64</f>
        <v>32.362310490028385</v>
      </c>
      <c r="H64" s="129">
        <v>0</v>
      </c>
      <c r="I64" s="443">
        <f>G64+H64</f>
        <v>32.362310490028385</v>
      </c>
      <c r="J64" s="334">
        <f>C56</f>
        <v>0.32760032760032753</v>
      </c>
      <c r="K64" s="333">
        <f>K55</f>
        <v>0.32760049167442556</v>
      </c>
    </row>
    <row r="65" spans="2:13">
      <c r="B65" s="126" t="s">
        <v>4</v>
      </c>
      <c r="C65" s="127">
        <f>SUM(C62:C64)</f>
        <v>930</v>
      </c>
      <c r="D65" s="127" t="s">
        <v>203</v>
      </c>
      <c r="E65" s="301">
        <f>SUM(E62:E64)</f>
        <v>694.05</v>
      </c>
      <c r="F65" s="127" t="s">
        <v>203</v>
      </c>
      <c r="G65" s="301">
        <f>SUM(G62:G64)</f>
        <v>680.99656727746265</v>
      </c>
      <c r="H65" s="127">
        <f t="shared" ref="H65" si="21">SUM(H62:H64)</f>
        <v>63</v>
      </c>
      <c r="I65" s="426">
        <f>SUM(I62:I64)</f>
        <v>743.99656727746265</v>
      </c>
      <c r="J65" s="335">
        <f>SUMPRODUCT($I62:$I64,J62:J64)/$I65</f>
        <v>1.0982903285395726</v>
      </c>
      <c r="K65" s="336">
        <f>SUMPRODUCT($I62:$I64,K62:K64)/$I65</f>
        <v>1.0982943021146598</v>
      </c>
    </row>
    <row r="66" spans="2:13">
      <c r="B66" s="77"/>
      <c r="C66" s="77"/>
      <c r="D66" s="77"/>
      <c r="E66" s="77"/>
      <c r="F66" s="77"/>
      <c r="H66" s="77"/>
      <c r="I66" s="77"/>
      <c r="J66" s="77"/>
      <c r="K66" s="77"/>
      <c r="L66" s="77"/>
      <c r="M66" s="77"/>
    </row>
    <row r="67" spans="2:13"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</row>
    <row r="68" spans="2:13" s="131" customFormat="1">
      <c r="B68" s="130" t="s">
        <v>290</v>
      </c>
      <c r="G68" s="319" t="s">
        <v>384</v>
      </c>
      <c r="H68" s="130"/>
    </row>
    <row r="69" spans="2:13" s="131" customFormat="1">
      <c r="B69" s="132" t="s">
        <v>328</v>
      </c>
      <c r="G69" s="319" t="s">
        <v>339</v>
      </c>
    </row>
    <row r="70" spans="2:13" s="131" customFormat="1">
      <c r="B70" s="132" t="s">
        <v>364</v>
      </c>
      <c r="G70" s="319" t="s">
        <v>366</v>
      </c>
      <c r="H70" s="130"/>
    </row>
    <row r="71" spans="2:13" s="131" customFormat="1">
      <c r="B71" s="130" t="s">
        <v>383</v>
      </c>
      <c r="G71" s="132" t="s">
        <v>367</v>
      </c>
    </row>
    <row r="72" spans="2:13" s="131" customFormat="1">
      <c r="B72" s="130" t="s">
        <v>336</v>
      </c>
      <c r="G72" s="132" t="s">
        <v>368</v>
      </c>
      <c r="H72" s="130"/>
    </row>
    <row r="73" spans="2:13" s="131" customFormat="1">
      <c r="B73" s="130" t="s">
        <v>365</v>
      </c>
      <c r="G73" s="130" t="s">
        <v>385</v>
      </c>
      <c r="H73" s="130"/>
    </row>
    <row r="74" spans="2:13" s="131" customFormat="1">
      <c r="B74" s="133" t="s">
        <v>337</v>
      </c>
      <c r="G74" s="130" t="s">
        <v>386</v>
      </c>
      <c r="H74" s="134"/>
    </row>
    <row r="75" spans="2:13" s="131" customFormat="1" ht="15" customHeight="1">
      <c r="B75" s="130" t="s">
        <v>338</v>
      </c>
      <c r="C75" s="130"/>
      <c r="D75" s="130"/>
      <c r="E75" s="130"/>
      <c r="F75" s="135"/>
      <c r="G75" s="27" t="s">
        <v>387</v>
      </c>
      <c r="H75" s="134"/>
    </row>
    <row r="77" spans="2:13">
      <c r="B77" s="78"/>
    </row>
    <row r="78" spans="2:13">
      <c r="B78" s="78"/>
    </row>
  </sheetData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7"/>
  <sheetViews>
    <sheetView view="pageBreakPreview" zoomScale="75" zoomScaleNormal="75" zoomScaleSheetLayoutView="75" workbookViewId="0"/>
  </sheetViews>
  <sheetFormatPr defaultColWidth="12.453125" defaultRowHeight="15.5"/>
  <cols>
    <col min="1" max="1" width="42.453125" style="142" customWidth="1"/>
    <col min="2" max="2" width="12.453125" style="142"/>
    <col min="3" max="3" width="16.54296875" style="142" customWidth="1"/>
    <col min="4" max="4" width="12.453125" style="142"/>
    <col min="5" max="5" width="15.453125" style="142" customWidth="1"/>
    <col min="6" max="6" width="16" style="142" customWidth="1"/>
    <col min="7" max="7" width="3.453125" style="142" customWidth="1"/>
    <col min="8" max="8" width="5.1796875" style="142" customWidth="1"/>
    <col min="9" max="16384" width="12.453125" style="142"/>
  </cols>
  <sheetData>
    <row r="1" spans="1:7" ht="18.5">
      <c r="A1" s="139"/>
      <c r="B1" s="140"/>
      <c r="C1" s="141"/>
      <c r="D1" s="141"/>
      <c r="E1" s="141"/>
      <c r="F1" s="104" t="s">
        <v>54</v>
      </c>
      <c r="G1" s="105" t="s">
        <v>291</v>
      </c>
    </row>
    <row r="2" spans="1:7" ht="18.5">
      <c r="A2" s="143"/>
      <c r="B2" s="144"/>
      <c r="C2" s="145"/>
      <c r="D2" s="145"/>
      <c r="E2" s="145"/>
      <c r="F2" s="104" t="s">
        <v>55</v>
      </c>
      <c r="G2" s="105">
        <v>5</v>
      </c>
    </row>
    <row r="3" spans="1:7" ht="18.5">
      <c r="A3" s="494" t="s">
        <v>56</v>
      </c>
      <c r="B3" s="494"/>
      <c r="C3" s="494"/>
      <c r="D3" s="494"/>
      <c r="E3" s="494"/>
      <c r="F3" s="494"/>
      <c r="G3" s="146"/>
    </row>
    <row r="4" spans="1:7" ht="29.25" customHeight="1">
      <c r="A4" s="281"/>
      <c r="B4" s="282"/>
      <c r="C4" s="282"/>
      <c r="D4" s="282"/>
      <c r="E4" s="282"/>
      <c r="F4" s="147">
        <v>2015</v>
      </c>
    </row>
    <row r="5" spans="1:7" ht="29.25" customHeight="1">
      <c r="A5" s="148"/>
      <c r="B5" s="149"/>
      <c r="C5" s="148"/>
      <c r="D5" s="148"/>
      <c r="E5" s="148"/>
      <c r="F5" s="150" t="s">
        <v>296</v>
      </c>
    </row>
    <row r="6" spans="1:7">
      <c r="A6" s="496" t="s">
        <v>57</v>
      </c>
      <c r="B6" s="497"/>
      <c r="C6" s="497"/>
      <c r="D6" s="497"/>
      <c r="E6" s="497"/>
      <c r="F6" s="497"/>
      <c r="G6" s="151"/>
    </row>
    <row r="7" spans="1:7">
      <c r="A7" s="498" t="s">
        <v>58</v>
      </c>
      <c r="B7" s="499"/>
      <c r="C7" s="499"/>
      <c r="D7" s="499"/>
      <c r="E7" s="499"/>
      <c r="F7" s="499"/>
      <c r="G7" s="152"/>
    </row>
    <row r="8" spans="1:7">
      <c r="A8" s="153"/>
      <c r="B8" s="153"/>
      <c r="C8" s="153"/>
      <c r="D8" s="153"/>
      <c r="E8" s="498" t="s">
        <v>47</v>
      </c>
      <c r="F8" s="500"/>
      <c r="G8" s="152"/>
    </row>
    <row r="9" spans="1:7" ht="16" thickBot="1">
      <c r="A9" s="153"/>
      <c r="B9" s="153"/>
      <c r="C9" s="153"/>
      <c r="D9" s="153"/>
      <c r="E9" s="154">
        <v>1.2500000000000001E-2</v>
      </c>
      <c r="F9" s="154">
        <v>-1.2500000000000001E-2</v>
      </c>
      <c r="G9" s="152"/>
    </row>
    <row r="10" spans="1:7" ht="16.5" customHeight="1" thickBot="1">
      <c r="A10" s="501" t="s">
        <v>59</v>
      </c>
      <c r="B10" s="502"/>
      <c r="C10" s="502"/>
      <c r="D10" s="502"/>
      <c r="E10" s="502"/>
      <c r="F10" s="503"/>
      <c r="G10" s="151"/>
    </row>
    <row r="11" spans="1:7">
      <c r="A11" s="155"/>
      <c r="B11" s="156"/>
      <c r="C11" s="157"/>
      <c r="D11" s="504" t="s">
        <v>60</v>
      </c>
      <c r="E11" s="504" t="s">
        <v>61</v>
      </c>
      <c r="F11" s="506" t="s">
        <v>62</v>
      </c>
      <c r="G11" s="151"/>
    </row>
    <row r="12" spans="1:7">
      <c r="A12" s="158"/>
      <c r="B12" s="156"/>
      <c r="C12" s="159" t="s">
        <v>63</v>
      </c>
      <c r="D12" s="505"/>
      <c r="E12" s="505"/>
      <c r="F12" s="507"/>
      <c r="G12" s="151"/>
    </row>
    <row r="13" spans="1:7">
      <c r="A13" s="158"/>
      <c r="B13" s="156"/>
      <c r="C13" s="160"/>
      <c r="D13" s="505"/>
      <c r="E13" s="505"/>
      <c r="F13" s="507"/>
      <c r="G13" s="151"/>
    </row>
    <row r="14" spans="1:7">
      <c r="A14" s="158"/>
      <c r="B14" s="156"/>
      <c r="C14" s="160"/>
      <c r="D14" s="161"/>
      <c r="E14" s="162"/>
      <c r="F14" s="163"/>
      <c r="G14" s="151"/>
    </row>
    <row r="15" spans="1:7">
      <c r="A15" s="164" t="s">
        <v>64</v>
      </c>
      <c r="B15" s="165"/>
      <c r="C15" s="166" t="s">
        <v>48</v>
      </c>
      <c r="D15" s="167" t="s">
        <v>49</v>
      </c>
      <c r="E15" s="168" t="s">
        <v>50</v>
      </c>
      <c r="F15" s="169" t="s">
        <v>51</v>
      </c>
      <c r="G15" s="151"/>
    </row>
    <row r="16" spans="1:7">
      <c r="A16" s="170" t="s">
        <v>65</v>
      </c>
      <c r="B16" s="171"/>
      <c r="C16" s="172"/>
      <c r="D16" s="173"/>
      <c r="E16" s="174"/>
      <c r="F16" s="175"/>
      <c r="G16" s="176"/>
    </row>
    <row r="17" spans="1:7">
      <c r="A17" s="177" t="s">
        <v>66</v>
      </c>
      <c r="B17" s="178" t="s">
        <v>67</v>
      </c>
      <c r="C17" s="179"/>
      <c r="D17" s="180"/>
      <c r="E17" s="181">
        <v>0</v>
      </c>
      <c r="F17" s="182">
        <v>0</v>
      </c>
      <c r="G17" s="176"/>
    </row>
    <row r="18" spans="1:7">
      <c r="A18" s="177" t="s">
        <v>68</v>
      </c>
      <c r="B18" s="183" t="s">
        <v>69</v>
      </c>
      <c r="C18" s="433">
        <f>'App A Sh1'!E74</f>
        <v>4415</v>
      </c>
      <c r="D18" s="341">
        <f>'App A Sh1'!F74</f>
        <v>1.5441458054761501</v>
      </c>
      <c r="E18" s="184">
        <f>ROUND(C18*D18*E$9,0)</f>
        <v>85</v>
      </c>
      <c r="F18" s="185">
        <f>ROUND(C18*D18*F9,0)</f>
        <v>-85</v>
      </c>
      <c r="G18" s="176"/>
    </row>
    <row r="19" spans="1:7">
      <c r="A19" s="177" t="s">
        <v>70</v>
      </c>
      <c r="B19" s="183" t="s">
        <v>71</v>
      </c>
      <c r="C19" s="434"/>
      <c r="D19" s="342"/>
      <c r="E19" s="181">
        <v>0</v>
      </c>
      <c r="F19" s="182">
        <v>0</v>
      </c>
      <c r="G19" s="176"/>
    </row>
    <row r="20" spans="1:7">
      <c r="A20" s="177" t="s">
        <v>72</v>
      </c>
      <c r="B20" s="183" t="s">
        <v>73</v>
      </c>
      <c r="C20" s="434"/>
      <c r="D20" s="342"/>
      <c r="E20" s="181">
        <v>0</v>
      </c>
      <c r="F20" s="182">
        <v>0</v>
      </c>
      <c r="G20" s="176"/>
    </row>
    <row r="21" spans="1:7">
      <c r="A21" s="177" t="s">
        <v>74</v>
      </c>
      <c r="B21" s="183" t="s">
        <v>75</v>
      </c>
      <c r="C21" s="434"/>
      <c r="D21" s="342"/>
      <c r="E21" s="181">
        <v>0</v>
      </c>
      <c r="F21" s="182">
        <v>0</v>
      </c>
      <c r="G21" s="176"/>
    </row>
    <row r="22" spans="1:7">
      <c r="A22" s="177" t="s">
        <v>76</v>
      </c>
      <c r="B22" s="183" t="s">
        <v>77</v>
      </c>
      <c r="C22" s="434"/>
      <c r="D22" s="342"/>
      <c r="E22" s="181">
        <v>0</v>
      </c>
      <c r="F22" s="182">
        <v>0</v>
      </c>
      <c r="G22" s="176"/>
    </row>
    <row r="23" spans="1:7">
      <c r="A23" s="177" t="s">
        <v>78</v>
      </c>
      <c r="B23" s="183" t="s">
        <v>79</v>
      </c>
      <c r="C23" s="434"/>
      <c r="D23" s="342"/>
      <c r="E23" s="181">
        <v>0</v>
      </c>
      <c r="F23" s="182">
        <v>0</v>
      </c>
      <c r="G23" s="176"/>
    </row>
    <row r="24" spans="1:7" ht="16" thickBot="1">
      <c r="A24" s="187" t="s">
        <v>80</v>
      </c>
      <c r="B24" s="188" t="s">
        <v>81</v>
      </c>
      <c r="C24" s="435"/>
      <c r="D24" s="342"/>
      <c r="E24" s="181">
        <v>0</v>
      </c>
      <c r="F24" s="182">
        <v>0</v>
      </c>
      <c r="G24" s="176"/>
    </row>
    <row r="25" spans="1:7" ht="16" thickBot="1">
      <c r="A25" s="189" t="s">
        <v>82</v>
      </c>
      <c r="B25" s="190" t="s">
        <v>83</v>
      </c>
      <c r="C25" s="436">
        <f>SUM(C18:C24)</f>
        <v>4415</v>
      </c>
      <c r="D25" s="343"/>
      <c r="E25" s="191">
        <f>SUM(E17:E24)</f>
        <v>85</v>
      </c>
      <c r="F25" s="192">
        <f>SUM(F17:F24)</f>
        <v>-85</v>
      </c>
      <c r="G25" s="151"/>
    </row>
    <row r="26" spans="1:7">
      <c r="A26" s="170" t="s">
        <v>84</v>
      </c>
      <c r="B26" s="193"/>
      <c r="C26" s="437"/>
      <c r="D26" s="344"/>
      <c r="E26" s="174"/>
      <c r="F26" s="175"/>
      <c r="G26" s="151"/>
    </row>
    <row r="27" spans="1:7" ht="15.75" customHeight="1">
      <c r="A27" s="177" t="s">
        <v>85</v>
      </c>
      <c r="B27" s="178" t="s">
        <v>86</v>
      </c>
      <c r="C27" s="438">
        <f>'App A Sh2-3'!H90</f>
        <v>938.49128997550531</v>
      </c>
      <c r="D27" s="345">
        <f>'App A Sh2-3'!I90</f>
        <v>1.6070355070977997</v>
      </c>
      <c r="E27" s="194">
        <f>ROUND(C27*D27*E$9,0)</f>
        <v>19</v>
      </c>
      <c r="F27" s="195">
        <f>ROUND(C27*D27*F9,0)</f>
        <v>-19</v>
      </c>
    </row>
    <row r="28" spans="1:7">
      <c r="A28" s="177" t="s">
        <v>87</v>
      </c>
      <c r="B28" s="183" t="s">
        <v>88</v>
      </c>
      <c r="C28" s="439">
        <f>'App A Sh4'!I65</f>
        <v>743.99656727746265</v>
      </c>
      <c r="D28" s="346">
        <f>'App A Sh4'!J65</f>
        <v>1.0982903285395726</v>
      </c>
      <c r="E28" s="196">
        <f>ROUND(C28*D28*E$9,0)</f>
        <v>10</v>
      </c>
      <c r="F28" s="197">
        <f>ROUND(C28*D28*F9,0)</f>
        <v>-10</v>
      </c>
    </row>
    <row r="29" spans="1:7" ht="16" thickBot="1">
      <c r="A29" s="177" t="s">
        <v>89</v>
      </c>
      <c r="B29" s="198" t="s">
        <v>90</v>
      </c>
      <c r="C29" s="435"/>
      <c r="D29" s="347"/>
      <c r="E29" s="181">
        <v>0</v>
      </c>
      <c r="F29" s="182">
        <v>0</v>
      </c>
      <c r="G29" s="151"/>
    </row>
    <row r="30" spans="1:7" ht="16" thickBot="1">
      <c r="A30" s="189" t="s">
        <v>91</v>
      </c>
      <c r="B30" s="190" t="s">
        <v>92</v>
      </c>
      <c r="C30" s="436">
        <f>C27+C28</f>
        <v>1682.4878572529678</v>
      </c>
      <c r="D30" s="199"/>
      <c r="E30" s="191">
        <f>E27+E28+E29</f>
        <v>29</v>
      </c>
      <c r="F30" s="192">
        <f>F27+F28+F29</f>
        <v>-29</v>
      </c>
      <c r="G30" s="151"/>
    </row>
    <row r="31" spans="1:7" ht="29">
      <c r="A31" s="200"/>
      <c r="B31" s="201"/>
      <c r="C31" s="202" t="s">
        <v>93</v>
      </c>
      <c r="D31" s="203"/>
      <c r="E31" s="204" t="s">
        <v>94</v>
      </c>
      <c r="F31" s="205" t="s">
        <v>95</v>
      </c>
      <c r="G31" s="151"/>
    </row>
    <row r="32" spans="1:7">
      <c r="A32" s="170" t="s">
        <v>96</v>
      </c>
      <c r="B32" s="201"/>
      <c r="C32" s="206" t="s">
        <v>97</v>
      </c>
      <c r="D32" s="207"/>
      <c r="E32" s="208" t="s">
        <v>98</v>
      </c>
      <c r="F32" s="209" t="s">
        <v>99</v>
      </c>
      <c r="G32" s="151"/>
    </row>
    <row r="33" spans="1:7" ht="15.75" customHeight="1">
      <c r="A33" s="177" t="s">
        <v>100</v>
      </c>
      <c r="B33" s="178" t="s">
        <v>101</v>
      </c>
      <c r="C33" s="186"/>
      <c r="D33" s="210"/>
      <c r="E33" s="211"/>
      <c r="F33" s="212"/>
      <c r="G33" s="176"/>
    </row>
    <row r="34" spans="1:7" ht="16" thickBot="1">
      <c r="A34" s="177" t="s">
        <v>102</v>
      </c>
      <c r="B34" s="198" t="s">
        <v>103</v>
      </c>
      <c r="C34" s="213"/>
      <c r="D34" s="214"/>
      <c r="E34" s="215"/>
      <c r="F34" s="212"/>
      <c r="G34" s="176"/>
    </row>
    <row r="35" spans="1:7" ht="16" thickBot="1">
      <c r="A35" s="189" t="s">
        <v>104</v>
      </c>
      <c r="B35" s="190" t="s">
        <v>105</v>
      </c>
      <c r="C35" s="216"/>
      <c r="D35" s="217"/>
      <c r="E35" s="191">
        <v>0</v>
      </c>
      <c r="F35" s="192">
        <v>0</v>
      </c>
      <c r="G35" s="151"/>
    </row>
    <row r="36" spans="1:7">
      <c r="A36" s="218" t="s">
        <v>106</v>
      </c>
      <c r="B36" s="183" t="s">
        <v>107</v>
      </c>
      <c r="C36" s="219"/>
      <c r="D36" s="220"/>
      <c r="E36" s="221">
        <f>E25-E30</f>
        <v>56</v>
      </c>
      <c r="F36" s="222"/>
      <c r="G36" s="151"/>
    </row>
    <row r="37" spans="1:7" ht="16" thickBot="1">
      <c r="A37" s="218" t="s">
        <v>108</v>
      </c>
      <c r="B37" s="198" t="s">
        <v>109</v>
      </c>
      <c r="C37" s="223"/>
      <c r="D37" s="224"/>
      <c r="E37" s="225"/>
      <c r="F37" s="226">
        <f>MAX(0,F25-F30)</f>
        <v>0</v>
      </c>
      <c r="G37" s="151"/>
    </row>
    <row r="38" spans="1:7" ht="16" thickBot="1">
      <c r="A38" s="227" t="s">
        <v>110</v>
      </c>
      <c r="B38" s="228" t="s">
        <v>111</v>
      </c>
      <c r="C38" s="229"/>
      <c r="D38" s="230"/>
      <c r="E38" s="231"/>
      <c r="F38" s="232">
        <f>E36</f>
        <v>56</v>
      </c>
      <c r="G38" s="151"/>
    </row>
    <row r="39" spans="1:7">
      <c r="A39" s="151"/>
      <c r="B39" s="233"/>
      <c r="C39" s="233"/>
      <c r="D39" s="233"/>
      <c r="E39" s="233"/>
      <c r="F39" s="233"/>
      <c r="G39" s="151"/>
    </row>
    <row r="40" spans="1:7">
      <c r="A40" s="234" t="s">
        <v>112</v>
      </c>
      <c r="B40" s="156"/>
      <c r="C40" s="151"/>
      <c r="D40" s="151"/>
      <c r="E40" s="495"/>
      <c r="F40" s="495"/>
      <c r="G40" s="495"/>
    </row>
    <row r="41" spans="1:7">
      <c r="A41" s="151"/>
      <c r="B41" s="233"/>
      <c r="C41" s="151"/>
      <c r="D41" s="151"/>
      <c r="E41" s="151"/>
      <c r="F41" s="235"/>
      <c r="G41" s="151"/>
    </row>
    <row r="42" spans="1:7">
      <c r="A42" s="151" t="s">
        <v>320</v>
      </c>
      <c r="B42" s="233"/>
      <c r="C42" s="151"/>
      <c r="D42" s="151"/>
      <c r="E42" s="151"/>
      <c r="F42" s="151"/>
      <c r="G42" s="151"/>
    </row>
    <row r="43" spans="1:7">
      <c r="A43" s="151" t="s">
        <v>318</v>
      </c>
      <c r="B43" s="233"/>
      <c r="C43" s="151"/>
      <c r="D43" s="151"/>
      <c r="E43" s="151"/>
      <c r="F43" s="151"/>
      <c r="G43" s="151"/>
    </row>
    <row r="44" spans="1:7">
      <c r="A44" s="151" t="s">
        <v>319</v>
      </c>
      <c r="B44" s="233"/>
      <c r="C44" s="151"/>
      <c r="D44" s="151"/>
      <c r="E44" s="151"/>
      <c r="F44" s="151"/>
      <c r="G44" s="151"/>
    </row>
    <row r="45" spans="1:7">
      <c r="A45" s="151"/>
      <c r="B45" s="233"/>
      <c r="C45" s="151"/>
      <c r="D45" s="151"/>
      <c r="E45" s="151"/>
      <c r="F45" s="151"/>
      <c r="G45" s="151"/>
    </row>
    <row r="46" spans="1:7">
      <c r="A46" s="151"/>
      <c r="B46" s="233"/>
      <c r="C46" s="151"/>
      <c r="D46" s="151"/>
      <c r="E46" s="151"/>
      <c r="F46" s="151"/>
      <c r="G46" s="151"/>
    </row>
    <row r="47" spans="1:7">
      <c r="A47" s="151"/>
      <c r="B47" s="233"/>
      <c r="C47" s="151"/>
      <c r="D47" s="151"/>
      <c r="E47" s="151"/>
      <c r="F47" s="151"/>
      <c r="G47" s="151"/>
    </row>
  </sheetData>
  <mergeCells count="9">
    <mergeCell ref="A3:F3"/>
    <mergeCell ref="E40:G40"/>
    <mergeCell ref="A6:F6"/>
    <mergeCell ref="A7:F7"/>
    <mergeCell ref="E8:F8"/>
    <mergeCell ref="A10:F10"/>
    <mergeCell ref="D11:D13"/>
    <mergeCell ref="E11:E13"/>
    <mergeCell ref="F11:F13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824"/>
  <sheetViews>
    <sheetView view="pageBreakPreview" zoomScale="75" zoomScaleNormal="100" zoomScaleSheetLayoutView="75" workbookViewId="0">
      <selection activeCell="R3" sqref="R3"/>
    </sheetView>
  </sheetViews>
  <sheetFormatPr defaultColWidth="9.1796875" defaultRowHeight="14.5"/>
  <cols>
    <col min="1" max="1" width="25.7265625" style="83" customWidth="1"/>
    <col min="2" max="4" width="13.7265625" style="83" customWidth="1"/>
    <col min="5" max="5" width="2.81640625" style="83" customWidth="1"/>
    <col min="6" max="8" width="16.453125" style="83" customWidth="1"/>
    <col min="9" max="10" width="13.7265625" style="83" customWidth="1"/>
    <col min="11" max="11" width="3" style="83" customWidth="1"/>
    <col min="12" max="12" width="15.54296875" style="83" customWidth="1"/>
    <col min="13" max="13" width="15" style="83" customWidth="1"/>
    <col min="14" max="15" width="13.7265625" style="83" customWidth="1"/>
    <col min="16" max="16" width="3" style="83" customWidth="1"/>
    <col min="17" max="17" width="16.453125" style="85" customWidth="1"/>
    <col min="18" max="18" width="20.1796875" style="85" bestFit="1" customWidth="1"/>
    <col min="19" max="19" width="13.54296875" style="85" bestFit="1" customWidth="1"/>
    <col min="20" max="20" width="19.1796875" style="85" bestFit="1" customWidth="1"/>
    <col min="21" max="16384" width="9.1796875" style="83"/>
  </cols>
  <sheetData>
    <row r="1" spans="1:21" ht="18.5">
      <c r="A1" s="508" t="s">
        <v>216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Q1" s="84"/>
      <c r="R1" s="84"/>
      <c r="S1" s="84"/>
      <c r="T1" s="104" t="s">
        <v>357</v>
      </c>
      <c r="U1" s="105"/>
    </row>
    <row r="2" spans="1:21" ht="18.5">
      <c r="A2" s="509" t="s">
        <v>217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Q2" s="84"/>
      <c r="R2" s="84"/>
      <c r="S2" s="84"/>
      <c r="T2" s="104"/>
      <c r="U2" s="84"/>
    </row>
    <row r="3" spans="1:21">
      <c r="A3" s="510" t="s">
        <v>359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236"/>
      <c r="Q3" s="237"/>
      <c r="R3" s="237"/>
      <c r="S3" s="237"/>
      <c r="T3" s="237"/>
    </row>
    <row r="4" spans="1:21">
      <c r="A4" s="510" t="s">
        <v>218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Q4" s="84"/>
      <c r="R4" s="84"/>
      <c r="S4" s="84"/>
      <c r="T4" s="84"/>
    </row>
    <row r="5" spans="1:21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9"/>
      <c r="R5" s="239"/>
      <c r="S5" s="239"/>
      <c r="T5" s="239"/>
    </row>
    <row r="6" spans="1:21">
      <c r="A6" s="238"/>
      <c r="B6" s="238" t="s">
        <v>219</v>
      </c>
      <c r="C6" s="238"/>
      <c r="D6" s="238"/>
      <c r="E6" s="238"/>
      <c r="F6" s="238"/>
      <c r="G6" s="238"/>
      <c r="H6" s="238"/>
      <c r="I6" s="240">
        <v>0.01</v>
      </c>
      <c r="J6" s="238"/>
      <c r="K6" s="238"/>
      <c r="L6" s="238"/>
      <c r="M6" s="238"/>
      <c r="N6" s="238"/>
      <c r="O6" s="238"/>
      <c r="P6" s="238"/>
      <c r="Q6" s="239"/>
      <c r="R6" s="239"/>
      <c r="S6" s="239"/>
      <c r="T6" s="239"/>
    </row>
    <row r="7" spans="1:21">
      <c r="A7" s="238"/>
      <c r="B7" s="241" t="s">
        <v>220</v>
      </c>
      <c r="C7" s="238"/>
      <c r="D7" s="238"/>
      <c r="E7" s="238"/>
      <c r="F7" s="238"/>
      <c r="G7" s="238"/>
      <c r="H7" s="242" t="s">
        <v>221</v>
      </c>
      <c r="I7" s="240">
        <f>(1+IRR($D$18:$D$29,0.001))-1</f>
        <v>2.1525285195162613E-2</v>
      </c>
      <c r="J7" s="240" t="s">
        <v>203</v>
      </c>
      <c r="K7" s="243"/>
      <c r="L7" s="242"/>
      <c r="M7" s="244"/>
      <c r="N7" s="238"/>
      <c r="O7" s="238"/>
      <c r="P7" s="243"/>
      <c r="Q7" s="245"/>
      <c r="R7" s="245"/>
      <c r="S7" s="246"/>
      <c r="T7" s="239"/>
    </row>
    <row r="8" spans="1:21">
      <c r="A8" s="238"/>
      <c r="B8" s="241" t="s">
        <v>222</v>
      </c>
      <c r="C8" s="238"/>
      <c r="D8" s="238"/>
      <c r="E8" s="238"/>
      <c r="F8" s="238"/>
      <c r="G8" s="238"/>
      <c r="H8" s="238"/>
      <c r="I8" s="240">
        <v>2.5000000000000001E-3</v>
      </c>
      <c r="J8" s="238"/>
      <c r="K8" s="238"/>
      <c r="L8" s="238"/>
      <c r="M8" s="244"/>
      <c r="N8" s="238"/>
      <c r="O8" s="238"/>
      <c r="P8" s="238"/>
      <c r="Q8" s="239"/>
      <c r="R8" s="239"/>
      <c r="S8" s="246"/>
      <c r="T8" s="239"/>
    </row>
    <row r="9" spans="1:21">
      <c r="A9" s="238"/>
      <c r="B9" s="241" t="s">
        <v>223</v>
      </c>
      <c r="C9" s="238"/>
      <c r="D9" s="238"/>
      <c r="E9" s="238"/>
      <c r="F9" s="238"/>
      <c r="G9" s="238"/>
      <c r="H9" s="238"/>
      <c r="I9" s="240">
        <f>I7-I8</f>
        <v>1.9025285195162615E-2</v>
      </c>
      <c r="J9" s="238"/>
      <c r="K9" s="238"/>
      <c r="L9" s="238"/>
      <c r="M9" s="244"/>
      <c r="N9" s="238"/>
      <c r="O9" s="238"/>
      <c r="P9" s="247"/>
      <c r="Q9" s="239"/>
      <c r="R9" s="239"/>
      <c r="S9" s="246"/>
      <c r="T9" s="239"/>
    </row>
    <row r="10" spans="1:21" ht="15" customHeight="1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48" t="s">
        <v>203</v>
      </c>
      <c r="M10" s="248"/>
      <c r="N10" s="238"/>
      <c r="O10" s="238"/>
      <c r="P10" s="238"/>
      <c r="Q10" s="249"/>
      <c r="R10" s="249"/>
      <c r="S10" s="249"/>
      <c r="T10" s="239"/>
    </row>
    <row r="11" spans="1:21">
      <c r="A11" s="238"/>
      <c r="B11" s="250" t="s">
        <v>224</v>
      </c>
      <c r="C11" s="251"/>
      <c r="D11" s="252"/>
      <c r="E11" s="238"/>
      <c r="F11" s="238"/>
      <c r="G11" s="238"/>
      <c r="H11" s="250" t="s">
        <v>225</v>
      </c>
      <c r="I11" s="251"/>
      <c r="J11" s="252"/>
      <c r="K11" s="238"/>
      <c r="L11" s="511" t="s">
        <v>226</v>
      </c>
      <c r="M11" s="512"/>
      <c r="N11" s="512"/>
      <c r="O11" s="513"/>
      <c r="P11" s="238"/>
      <c r="Q11" s="514" t="s">
        <v>227</v>
      </c>
      <c r="R11" s="515"/>
      <c r="S11" s="515"/>
      <c r="T11" s="516"/>
    </row>
    <row r="12" spans="1:21">
      <c r="A12" s="238"/>
      <c r="B12" s="253"/>
      <c r="C12" s="253"/>
      <c r="D12" s="253"/>
      <c r="E12" s="238"/>
      <c r="F12" s="253"/>
      <c r="G12" s="253"/>
      <c r="H12" s="253"/>
      <c r="I12" s="253"/>
      <c r="J12" s="253"/>
      <c r="K12" s="238"/>
      <c r="L12" s="254"/>
      <c r="M12" s="254"/>
      <c r="N12" s="238"/>
      <c r="O12" s="238"/>
      <c r="P12" s="238"/>
      <c r="Q12" s="255"/>
      <c r="R12" s="255"/>
      <c r="S12" s="255"/>
      <c r="T12" s="239"/>
    </row>
    <row r="13" spans="1:21">
      <c r="A13" s="256" t="s">
        <v>17</v>
      </c>
      <c r="B13" s="256" t="s">
        <v>18</v>
      </c>
      <c r="C13" s="256" t="s">
        <v>19</v>
      </c>
      <c r="D13" s="256" t="s">
        <v>20</v>
      </c>
      <c r="E13" s="256"/>
      <c r="F13" s="256" t="s">
        <v>297</v>
      </c>
      <c r="G13" s="256" t="s">
        <v>298</v>
      </c>
      <c r="H13" s="256" t="s">
        <v>21</v>
      </c>
      <c r="I13" s="256" t="s">
        <v>22</v>
      </c>
      <c r="J13" s="256" t="s">
        <v>228</v>
      </c>
      <c r="K13" s="238"/>
      <c r="L13" s="256" t="s">
        <v>229</v>
      </c>
      <c r="M13" s="256" t="s">
        <v>23</v>
      </c>
      <c r="N13" s="256" t="s">
        <v>24</v>
      </c>
      <c r="O13" s="256" t="s">
        <v>25</v>
      </c>
      <c r="P13" s="238"/>
      <c r="Q13" s="258" t="s">
        <v>26</v>
      </c>
      <c r="R13" s="258" t="s">
        <v>230</v>
      </c>
      <c r="S13" s="258" t="s">
        <v>231</v>
      </c>
      <c r="T13" s="258" t="s">
        <v>232</v>
      </c>
    </row>
    <row r="14" spans="1:21" s="259" customFormat="1" ht="13">
      <c r="A14" s="236"/>
      <c r="B14" s="236" t="s">
        <v>233</v>
      </c>
      <c r="C14" s="236" t="s">
        <v>234</v>
      </c>
      <c r="D14" s="236" t="s">
        <v>4</v>
      </c>
      <c r="E14" s="236"/>
      <c r="F14" s="284" t="s">
        <v>235</v>
      </c>
      <c r="G14" s="284" t="s">
        <v>235</v>
      </c>
      <c r="H14" s="236" t="s">
        <v>235</v>
      </c>
      <c r="I14" s="236" t="s">
        <v>236</v>
      </c>
      <c r="J14" s="236" t="s">
        <v>4</v>
      </c>
      <c r="K14" s="238"/>
      <c r="L14" s="236" t="s">
        <v>237</v>
      </c>
      <c r="M14" s="236" t="s">
        <v>238</v>
      </c>
      <c r="N14" s="236" t="s">
        <v>237</v>
      </c>
      <c r="O14" s="236" t="s">
        <v>238</v>
      </c>
      <c r="P14" s="238"/>
      <c r="Q14" s="237" t="s">
        <v>239</v>
      </c>
      <c r="R14" s="237" t="s">
        <v>240</v>
      </c>
      <c r="S14" s="237" t="s">
        <v>241</v>
      </c>
      <c r="T14" s="237" t="s">
        <v>242</v>
      </c>
    </row>
    <row r="15" spans="1:21" s="259" customFormat="1" ht="13">
      <c r="A15" s="236" t="s">
        <v>5</v>
      </c>
      <c r="B15" s="236" t="s">
        <v>243</v>
      </c>
      <c r="C15" s="236" t="s">
        <v>244</v>
      </c>
      <c r="D15" s="236" t="s">
        <v>245</v>
      </c>
      <c r="E15" s="236" t="s">
        <v>203</v>
      </c>
      <c r="F15" s="284" t="s">
        <v>278</v>
      </c>
      <c r="G15" s="284" t="s">
        <v>279</v>
      </c>
      <c r="H15" s="236" t="s">
        <v>246</v>
      </c>
      <c r="I15" s="236" t="s">
        <v>247</v>
      </c>
      <c r="J15" s="236" t="s">
        <v>248</v>
      </c>
      <c r="K15" s="238"/>
      <c r="L15" s="236" t="s">
        <v>249</v>
      </c>
      <c r="M15" s="236" t="s">
        <v>250</v>
      </c>
      <c r="N15" s="236" t="s">
        <v>251</v>
      </c>
      <c r="O15" s="236" t="s">
        <v>250</v>
      </c>
      <c r="P15" s="238"/>
      <c r="Q15" s="237" t="s">
        <v>252</v>
      </c>
      <c r="R15" s="260" t="s">
        <v>253</v>
      </c>
      <c r="S15" s="237" t="s">
        <v>254</v>
      </c>
      <c r="T15" s="237" t="s">
        <v>255</v>
      </c>
    </row>
    <row r="16" spans="1:21" s="259" customFormat="1" ht="13">
      <c r="A16" s="236"/>
      <c r="B16" s="261" t="s">
        <v>124</v>
      </c>
      <c r="C16" s="261" t="s">
        <v>256</v>
      </c>
      <c r="D16" s="262" t="s">
        <v>257</v>
      </c>
      <c r="E16" s="261"/>
      <c r="F16" s="263" t="s">
        <v>203</v>
      </c>
      <c r="G16" s="263" t="s">
        <v>203</v>
      </c>
      <c r="H16" s="261" t="s">
        <v>124</v>
      </c>
      <c r="I16" s="262" t="s">
        <v>258</v>
      </c>
      <c r="J16" s="262" t="s">
        <v>259</v>
      </c>
      <c r="K16" s="264"/>
      <c r="L16" s="262" t="s">
        <v>260</v>
      </c>
      <c r="M16" s="262" t="s">
        <v>261</v>
      </c>
      <c r="N16" s="262" t="s">
        <v>262</v>
      </c>
      <c r="O16" s="262" t="s">
        <v>263</v>
      </c>
      <c r="P16" s="264"/>
      <c r="Q16" s="260" t="s">
        <v>264</v>
      </c>
      <c r="R16" s="260" t="s">
        <v>265</v>
      </c>
      <c r="S16" s="260" t="s">
        <v>266</v>
      </c>
      <c r="T16" s="260" t="s">
        <v>267</v>
      </c>
    </row>
    <row r="17" spans="1:20" s="259" customFormat="1" ht="13">
      <c r="A17" s="256"/>
      <c r="B17" s="256"/>
      <c r="C17" s="256"/>
      <c r="D17" s="256"/>
      <c r="E17" s="256"/>
      <c r="F17" s="257"/>
      <c r="G17" s="257"/>
      <c r="H17" s="256"/>
      <c r="I17" s="256"/>
      <c r="J17" s="256"/>
      <c r="K17" s="238"/>
      <c r="L17" s="238"/>
      <c r="M17" s="238"/>
      <c r="O17" s="238"/>
      <c r="P17" s="238"/>
      <c r="Q17" s="239"/>
      <c r="R17" s="239"/>
      <c r="S17" s="265"/>
      <c r="T17" s="239"/>
    </row>
    <row r="18" spans="1:20" s="259" customFormat="1" ht="13">
      <c r="A18" s="236" t="s">
        <v>268</v>
      </c>
      <c r="B18" s="266">
        <v>-349985</v>
      </c>
      <c r="C18" s="267">
        <f>-NPV(I6,C19:C29)</f>
        <v>8.1486801028362379E-2</v>
      </c>
      <c r="D18" s="266">
        <f>$B$18</f>
        <v>-349985</v>
      </c>
      <c r="E18" s="268"/>
      <c r="F18" s="269">
        <f>-NPV($I$9,F19:F29)</f>
        <v>-275864.51553817815</v>
      </c>
      <c r="G18" s="269">
        <f t="shared" ref="G18" si="0">-NPV($I$9,G19:G29)</f>
        <v>-43219.072093382827</v>
      </c>
      <c r="H18" s="269"/>
      <c r="I18" s="269"/>
      <c r="J18" s="270">
        <f>B18</f>
        <v>-349985</v>
      </c>
      <c r="K18" s="271"/>
      <c r="L18" s="271"/>
      <c r="M18" s="271"/>
      <c r="O18" s="271"/>
      <c r="P18" s="271"/>
      <c r="Q18" s="272"/>
      <c r="R18" s="272"/>
      <c r="S18" s="265"/>
      <c r="T18" s="272"/>
    </row>
    <row r="19" spans="1:20" s="259" customFormat="1" ht="13">
      <c r="A19" s="236">
        <v>2016</v>
      </c>
      <c r="B19" s="270">
        <v>140959.5</v>
      </c>
      <c r="C19" s="270">
        <v>-10931.5</v>
      </c>
      <c r="D19" s="273">
        <f>B19+C19</f>
        <v>130028</v>
      </c>
      <c r="E19" s="273"/>
      <c r="F19" s="274">
        <v>110075</v>
      </c>
      <c r="G19" s="274">
        <v>19953</v>
      </c>
      <c r="H19" s="270">
        <f>F19+G19</f>
        <v>130028</v>
      </c>
      <c r="I19" s="270">
        <f>D19-H19</f>
        <v>0</v>
      </c>
      <c r="J19" s="273">
        <f>H19+I19</f>
        <v>130028</v>
      </c>
      <c r="K19" s="271"/>
      <c r="L19" s="270">
        <f>B19-H19</f>
        <v>10931.5</v>
      </c>
      <c r="M19" s="270">
        <f>L19</f>
        <v>10931.5</v>
      </c>
      <c r="N19" s="270">
        <f>D19-J19</f>
        <v>0</v>
      </c>
      <c r="O19" s="270">
        <f>N19</f>
        <v>0</v>
      </c>
      <c r="P19" s="271"/>
      <c r="Q19" s="266">
        <v>0</v>
      </c>
      <c r="R19" s="266">
        <f>+Q19*$I$6</f>
        <v>0</v>
      </c>
      <c r="S19" s="266">
        <f>-C19</f>
        <v>10931.5</v>
      </c>
      <c r="T19" s="266">
        <f>Q19+R19+S19</f>
        <v>10931.5</v>
      </c>
    </row>
    <row r="20" spans="1:20" s="259" customFormat="1" ht="13">
      <c r="A20" s="236">
        <f t="shared" ref="A20:A29" si="1">A19+1</f>
        <v>2017</v>
      </c>
      <c r="B20" s="270">
        <v>87732.5</v>
      </c>
      <c r="C20" s="270">
        <v>-15885.5</v>
      </c>
      <c r="D20" s="273">
        <f t="shared" ref="D20:D29" si="2">B20+C20</f>
        <v>71847</v>
      </c>
      <c r="E20" s="273"/>
      <c r="F20" s="274">
        <v>59385</v>
      </c>
      <c r="G20" s="274">
        <v>12462</v>
      </c>
      <c r="H20" s="270">
        <f t="shared" ref="H20:H29" si="3">F20+G20</f>
        <v>71847</v>
      </c>
      <c r="I20" s="270">
        <f t="shared" ref="I20:I29" si="4">D20-H20</f>
        <v>0</v>
      </c>
      <c r="J20" s="273">
        <f t="shared" ref="J20:J29" si="5">H20+I20</f>
        <v>71847</v>
      </c>
      <c r="K20" s="271"/>
      <c r="L20" s="270">
        <f t="shared" ref="L20:L29" si="6">B20-H20</f>
        <v>15885.5</v>
      </c>
      <c r="M20" s="270">
        <f>M19+L20</f>
        <v>26817</v>
      </c>
      <c r="N20" s="270">
        <f t="shared" ref="N20:N29" si="7">D20-J20</f>
        <v>0</v>
      </c>
      <c r="O20" s="270">
        <f>O19+N20</f>
        <v>0</v>
      </c>
      <c r="P20" s="271"/>
      <c r="Q20" s="266">
        <f t="shared" ref="Q20:Q29" si="8">T19</f>
        <v>10931.5</v>
      </c>
      <c r="R20" s="266">
        <f>+Q20*$I$6</f>
        <v>109.315</v>
      </c>
      <c r="S20" s="266">
        <f t="shared" ref="S20:S29" si="9">-C20</f>
        <v>15885.5</v>
      </c>
      <c r="T20" s="266">
        <f>Q20+R20+S20</f>
        <v>26926.315000000002</v>
      </c>
    </row>
    <row r="21" spans="1:20" s="259" customFormat="1" ht="13">
      <c r="A21" s="236">
        <f t="shared" si="1"/>
        <v>2018</v>
      </c>
      <c r="B21" s="270">
        <v>54772.5</v>
      </c>
      <c r="C21" s="270">
        <v>-7522.5</v>
      </c>
      <c r="D21" s="273">
        <f t="shared" si="2"/>
        <v>47250</v>
      </c>
      <c r="E21" s="273"/>
      <c r="F21" s="274">
        <v>41720</v>
      </c>
      <c r="G21" s="274">
        <v>5530</v>
      </c>
      <c r="H21" s="270">
        <f t="shared" si="3"/>
        <v>47250</v>
      </c>
      <c r="I21" s="270">
        <f t="shared" si="4"/>
        <v>0</v>
      </c>
      <c r="J21" s="273">
        <f t="shared" si="5"/>
        <v>47250</v>
      </c>
      <c r="K21" s="271"/>
      <c r="L21" s="270">
        <f t="shared" si="6"/>
        <v>7522.5</v>
      </c>
      <c r="M21" s="270">
        <f t="shared" ref="M21:M29" si="10">M20+L21</f>
        <v>34339.5</v>
      </c>
      <c r="N21" s="270">
        <f t="shared" si="7"/>
        <v>0</v>
      </c>
      <c r="O21" s="270">
        <f t="shared" ref="O21:O29" si="11">O20+N21</f>
        <v>0</v>
      </c>
      <c r="P21" s="271"/>
      <c r="Q21" s="266">
        <f t="shared" si="8"/>
        <v>26926.315000000002</v>
      </c>
      <c r="R21" s="266">
        <f t="shared" ref="R21:R29" si="12">+Q21*$I$6</f>
        <v>269.26315000000005</v>
      </c>
      <c r="S21" s="266">
        <f t="shared" si="9"/>
        <v>7522.5</v>
      </c>
      <c r="T21" s="266">
        <f t="shared" ref="T21:T29" si="13">Q21+R21+S21</f>
        <v>34718.078150000001</v>
      </c>
    </row>
    <row r="22" spans="1:20" s="259" customFormat="1" ht="13">
      <c r="A22" s="236">
        <f t="shared" si="1"/>
        <v>2019</v>
      </c>
      <c r="B22" s="270">
        <v>2647.5</v>
      </c>
      <c r="C22" s="270">
        <v>27825.5</v>
      </c>
      <c r="D22" s="273">
        <f t="shared" si="2"/>
        <v>30473</v>
      </c>
      <c r="E22" s="273"/>
      <c r="F22" s="274">
        <v>27400</v>
      </c>
      <c r="G22" s="274">
        <v>3073</v>
      </c>
      <c r="H22" s="270">
        <f t="shared" si="3"/>
        <v>30473</v>
      </c>
      <c r="I22" s="270">
        <f t="shared" si="4"/>
        <v>0</v>
      </c>
      <c r="J22" s="273">
        <f t="shared" si="5"/>
        <v>30473</v>
      </c>
      <c r="K22" s="271"/>
      <c r="L22" s="270">
        <f t="shared" si="6"/>
        <v>-27825.5</v>
      </c>
      <c r="M22" s="270">
        <f t="shared" si="10"/>
        <v>6514</v>
      </c>
      <c r="N22" s="270">
        <f t="shared" si="7"/>
        <v>0</v>
      </c>
      <c r="O22" s="270">
        <f t="shared" si="11"/>
        <v>0</v>
      </c>
      <c r="P22" s="271"/>
      <c r="Q22" s="266">
        <f t="shared" si="8"/>
        <v>34718.078150000001</v>
      </c>
      <c r="R22" s="266">
        <f t="shared" si="12"/>
        <v>347.18078150000002</v>
      </c>
      <c r="S22" s="266">
        <f t="shared" si="9"/>
        <v>-27825.5</v>
      </c>
      <c r="T22" s="266">
        <f t="shared" si="13"/>
        <v>7239.7589315000005</v>
      </c>
    </row>
    <row r="23" spans="1:20" s="259" customFormat="1" ht="13">
      <c r="A23" s="236">
        <f t="shared" si="1"/>
        <v>2020</v>
      </c>
      <c r="B23" s="270">
        <v>17647.5</v>
      </c>
      <c r="C23" s="270">
        <v>5974.5</v>
      </c>
      <c r="D23" s="273">
        <f t="shared" si="2"/>
        <v>23622</v>
      </c>
      <c r="E23" s="273"/>
      <c r="F23" s="274">
        <v>21665</v>
      </c>
      <c r="G23" s="274">
        <v>1957</v>
      </c>
      <c r="H23" s="270">
        <f t="shared" si="3"/>
        <v>23622</v>
      </c>
      <c r="I23" s="270">
        <f t="shared" si="4"/>
        <v>0</v>
      </c>
      <c r="J23" s="273">
        <f t="shared" si="5"/>
        <v>23622</v>
      </c>
      <c r="K23" s="271"/>
      <c r="L23" s="270">
        <f t="shared" si="6"/>
        <v>-5974.5</v>
      </c>
      <c r="M23" s="270">
        <f t="shared" si="10"/>
        <v>539.5</v>
      </c>
      <c r="N23" s="270">
        <f t="shared" si="7"/>
        <v>0</v>
      </c>
      <c r="O23" s="270">
        <f t="shared" si="11"/>
        <v>0</v>
      </c>
      <c r="P23" s="271"/>
      <c r="Q23" s="266">
        <f t="shared" si="8"/>
        <v>7239.7589315000005</v>
      </c>
      <c r="R23" s="266">
        <f t="shared" si="12"/>
        <v>72.397589315000005</v>
      </c>
      <c r="S23" s="266">
        <f t="shared" si="9"/>
        <v>-5974.5</v>
      </c>
      <c r="T23" s="266">
        <f t="shared" si="13"/>
        <v>1337.6565208150005</v>
      </c>
    </row>
    <row r="24" spans="1:20" s="259" customFormat="1" ht="13">
      <c r="A24" s="236">
        <f t="shared" si="1"/>
        <v>2021</v>
      </c>
      <c r="B24" s="270">
        <v>32032.5</v>
      </c>
      <c r="C24" s="270">
        <v>-6866.3</v>
      </c>
      <c r="D24" s="273">
        <f t="shared" si="2"/>
        <v>25166.2</v>
      </c>
      <c r="E24" s="273"/>
      <c r="F24" s="274">
        <v>12925</v>
      </c>
      <c r="G24" s="274">
        <v>1086</v>
      </c>
      <c r="H24" s="270">
        <f t="shared" si="3"/>
        <v>14011</v>
      </c>
      <c r="I24" s="270">
        <f t="shared" si="4"/>
        <v>11155.2</v>
      </c>
      <c r="J24" s="273">
        <f t="shared" si="5"/>
        <v>25166.2</v>
      </c>
      <c r="K24" s="271"/>
      <c r="L24" s="270">
        <f t="shared" si="6"/>
        <v>18021.5</v>
      </c>
      <c r="M24" s="270">
        <f t="shared" si="10"/>
        <v>18561</v>
      </c>
      <c r="N24" s="270">
        <f t="shared" si="7"/>
        <v>0</v>
      </c>
      <c r="O24" s="270">
        <f t="shared" si="11"/>
        <v>0</v>
      </c>
      <c r="P24" s="271"/>
      <c r="Q24" s="266">
        <f t="shared" si="8"/>
        <v>1337.6565208150005</v>
      </c>
      <c r="R24" s="266">
        <f t="shared" si="12"/>
        <v>13.376565208150005</v>
      </c>
      <c r="S24" s="266">
        <f t="shared" si="9"/>
        <v>6866.3</v>
      </c>
      <c r="T24" s="266">
        <f t="shared" si="13"/>
        <v>8217.3330860231508</v>
      </c>
    </row>
    <row r="25" spans="1:20" s="259" customFormat="1" ht="13">
      <c r="A25" s="236">
        <f t="shared" si="1"/>
        <v>2022</v>
      </c>
      <c r="B25" s="270">
        <v>892.49999999999989</v>
      </c>
      <c r="C25" s="270">
        <v>8298.5</v>
      </c>
      <c r="D25" s="273">
        <f t="shared" si="2"/>
        <v>9191</v>
      </c>
      <c r="E25" s="273"/>
      <c r="F25" s="274">
        <v>8715</v>
      </c>
      <c r="G25" s="274">
        <v>476</v>
      </c>
      <c r="H25" s="270">
        <f t="shared" si="3"/>
        <v>9191</v>
      </c>
      <c r="I25" s="270">
        <f t="shared" si="4"/>
        <v>0</v>
      </c>
      <c r="J25" s="273">
        <f t="shared" si="5"/>
        <v>9191</v>
      </c>
      <c r="K25" s="271"/>
      <c r="L25" s="270">
        <f t="shared" si="6"/>
        <v>-8298.5</v>
      </c>
      <c r="M25" s="270">
        <f t="shared" si="10"/>
        <v>10262.5</v>
      </c>
      <c r="N25" s="270">
        <f t="shared" si="7"/>
        <v>0</v>
      </c>
      <c r="O25" s="270">
        <f t="shared" si="11"/>
        <v>0</v>
      </c>
      <c r="P25" s="271"/>
      <c r="Q25" s="266">
        <f t="shared" si="8"/>
        <v>8217.3330860231508</v>
      </c>
      <c r="R25" s="266">
        <f t="shared" si="12"/>
        <v>82.173330860231516</v>
      </c>
      <c r="S25" s="266">
        <f t="shared" si="9"/>
        <v>-8298.5</v>
      </c>
      <c r="T25" s="266">
        <f t="shared" si="13"/>
        <v>1.006416883381462</v>
      </c>
    </row>
    <row r="26" spans="1:20" s="259" customFormat="1" ht="13">
      <c r="A26" s="236">
        <f t="shared" si="1"/>
        <v>2023</v>
      </c>
      <c r="B26" s="270">
        <v>35892.5</v>
      </c>
      <c r="C26" s="270">
        <v>-3390.8</v>
      </c>
      <c r="D26" s="273">
        <f t="shared" si="2"/>
        <v>32501.7</v>
      </c>
      <c r="E26" s="273"/>
      <c r="F26" s="274">
        <v>4875</v>
      </c>
      <c r="G26" s="274">
        <v>273</v>
      </c>
      <c r="H26" s="270">
        <f t="shared" si="3"/>
        <v>5148</v>
      </c>
      <c r="I26" s="270">
        <f t="shared" si="4"/>
        <v>27353.7</v>
      </c>
      <c r="J26" s="273">
        <f t="shared" si="5"/>
        <v>32501.7</v>
      </c>
      <c r="K26" s="271"/>
      <c r="L26" s="270">
        <f t="shared" si="6"/>
        <v>30744.5</v>
      </c>
      <c r="M26" s="270">
        <f t="shared" si="10"/>
        <v>41007</v>
      </c>
      <c r="N26" s="270">
        <f t="shared" si="7"/>
        <v>0</v>
      </c>
      <c r="O26" s="270">
        <f t="shared" si="11"/>
        <v>0</v>
      </c>
      <c r="P26" s="271"/>
      <c r="Q26" s="266">
        <f t="shared" si="8"/>
        <v>1.006416883381462</v>
      </c>
      <c r="R26" s="266">
        <f t="shared" si="12"/>
        <v>1.006416883381462E-2</v>
      </c>
      <c r="S26" s="266">
        <f t="shared" si="9"/>
        <v>3390.8</v>
      </c>
      <c r="T26" s="266">
        <f t="shared" si="13"/>
        <v>3391.8164810522153</v>
      </c>
    </row>
    <row r="27" spans="1:20" s="259" customFormat="1" ht="13">
      <c r="A27" s="236">
        <f t="shared" si="1"/>
        <v>2024</v>
      </c>
      <c r="B27" s="270">
        <v>0</v>
      </c>
      <c r="C27" s="270">
        <v>3010</v>
      </c>
      <c r="D27" s="273">
        <f t="shared" si="2"/>
        <v>3010</v>
      </c>
      <c r="E27" s="273"/>
      <c r="F27" s="274">
        <v>2895</v>
      </c>
      <c r="G27" s="274">
        <v>115</v>
      </c>
      <c r="H27" s="270">
        <f t="shared" si="3"/>
        <v>3010</v>
      </c>
      <c r="I27" s="270">
        <f t="shared" si="4"/>
        <v>0</v>
      </c>
      <c r="J27" s="273">
        <f t="shared" si="5"/>
        <v>3010</v>
      </c>
      <c r="K27" s="271"/>
      <c r="L27" s="270">
        <f t="shared" si="6"/>
        <v>-3010</v>
      </c>
      <c r="M27" s="270">
        <f t="shared" si="10"/>
        <v>37997</v>
      </c>
      <c r="N27" s="270">
        <f t="shared" si="7"/>
        <v>0</v>
      </c>
      <c r="O27" s="270">
        <f t="shared" si="11"/>
        <v>0</v>
      </c>
      <c r="P27" s="271"/>
      <c r="Q27" s="266">
        <f t="shared" si="8"/>
        <v>3391.8164810522153</v>
      </c>
      <c r="R27" s="266">
        <f t="shared" si="12"/>
        <v>33.918164810522157</v>
      </c>
      <c r="S27" s="266">
        <f t="shared" si="9"/>
        <v>-3010</v>
      </c>
      <c r="T27" s="266">
        <f t="shared" si="13"/>
        <v>415.73464586273758</v>
      </c>
    </row>
    <row r="28" spans="1:20" s="259" customFormat="1" ht="13">
      <c r="A28" s="236">
        <f t="shared" si="1"/>
        <v>2025</v>
      </c>
      <c r="B28" s="270">
        <v>0</v>
      </c>
      <c r="C28" s="270">
        <v>400</v>
      </c>
      <c r="D28" s="273">
        <f t="shared" si="2"/>
        <v>400</v>
      </c>
      <c r="E28" s="273"/>
      <c r="F28" s="274">
        <v>345</v>
      </c>
      <c r="G28" s="274">
        <v>55</v>
      </c>
      <c r="H28" s="270">
        <f t="shared" si="3"/>
        <v>400</v>
      </c>
      <c r="I28" s="270">
        <f t="shared" si="4"/>
        <v>0</v>
      </c>
      <c r="J28" s="273">
        <f t="shared" si="5"/>
        <v>400</v>
      </c>
      <c r="K28" s="271"/>
      <c r="L28" s="270">
        <f t="shared" si="6"/>
        <v>-400</v>
      </c>
      <c r="M28" s="270">
        <f t="shared" si="10"/>
        <v>37597</v>
      </c>
      <c r="N28" s="270">
        <f t="shared" si="7"/>
        <v>0</v>
      </c>
      <c r="O28" s="270">
        <f t="shared" si="11"/>
        <v>0</v>
      </c>
      <c r="P28" s="271"/>
      <c r="Q28" s="266">
        <f t="shared" si="8"/>
        <v>415.73464586273758</v>
      </c>
      <c r="R28" s="266">
        <f t="shared" si="12"/>
        <v>4.1573464586273756</v>
      </c>
      <c r="S28" s="266">
        <f t="shared" si="9"/>
        <v>-400</v>
      </c>
      <c r="T28" s="266">
        <f t="shared" si="13"/>
        <v>19.891992321364967</v>
      </c>
    </row>
    <row r="29" spans="1:20" s="259" customFormat="1" ht="13">
      <c r="A29" s="236">
        <f t="shared" si="1"/>
        <v>2026</v>
      </c>
      <c r="B29" s="270">
        <v>0</v>
      </c>
      <c r="C29" s="270">
        <v>20</v>
      </c>
      <c r="D29" s="273">
        <f t="shared" si="2"/>
        <v>20</v>
      </c>
      <c r="E29" s="273"/>
      <c r="F29" s="274">
        <v>0</v>
      </c>
      <c r="G29" s="274">
        <v>20</v>
      </c>
      <c r="H29" s="270">
        <f t="shared" si="3"/>
        <v>20</v>
      </c>
      <c r="I29" s="270">
        <f t="shared" si="4"/>
        <v>0</v>
      </c>
      <c r="J29" s="273">
        <f t="shared" si="5"/>
        <v>20</v>
      </c>
      <c r="K29" s="271"/>
      <c r="L29" s="270">
        <f t="shared" si="6"/>
        <v>-20</v>
      </c>
      <c r="M29" s="270">
        <f t="shared" si="10"/>
        <v>37577</v>
      </c>
      <c r="N29" s="270">
        <f t="shared" si="7"/>
        <v>0</v>
      </c>
      <c r="O29" s="270">
        <f t="shared" si="11"/>
        <v>0</v>
      </c>
      <c r="P29" s="271"/>
      <c r="Q29" s="266">
        <f t="shared" si="8"/>
        <v>19.891992321364967</v>
      </c>
      <c r="R29" s="266">
        <f t="shared" si="12"/>
        <v>0.19891992321364968</v>
      </c>
      <c r="S29" s="266">
        <f t="shared" si="9"/>
        <v>-20</v>
      </c>
      <c r="T29" s="266">
        <f t="shared" si="13"/>
        <v>9.0912244578618129E-2</v>
      </c>
    </row>
    <row r="30" spans="1:20" s="259" customFormat="1" ht="13">
      <c r="A30" s="236" t="s">
        <v>203</v>
      </c>
      <c r="B30" s="273"/>
      <c r="C30" s="275"/>
      <c r="D30" s="273"/>
      <c r="E30" s="273"/>
      <c r="F30" s="276"/>
      <c r="G30" s="276"/>
      <c r="H30" s="273"/>
      <c r="I30" s="273"/>
      <c r="J30" s="273"/>
      <c r="K30" s="271"/>
      <c r="L30" s="271"/>
      <c r="M30" s="271"/>
      <c r="O30" s="271"/>
      <c r="P30" s="271"/>
      <c r="Q30" s="266"/>
      <c r="R30" s="266"/>
      <c r="S30" s="266"/>
      <c r="T30" s="266"/>
    </row>
    <row r="31" spans="1:20">
      <c r="A31" s="236" t="s">
        <v>269</v>
      </c>
      <c r="B31" s="273">
        <f>SUM(B19:B29)</f>
        <v>372577</v>
      </c>
      <c r="C31" s="273">
        <f>SUM(C19:C29)</f>
        <v>931.89999999999964</v>
      </c>
      <c r="D31" s="273">
        <f>SUM(D19:D29)</f>
        <v>373508.9</v>
      </c>
      <c r="E31" s="273"/>
      <c r="F31" s="276">
        <f t="shared" ref="F31:G31" si="14">SUM(F19:F29)</f>
        <v>290000</v>
      </c>
      <c r="G31" s="276">
        <f t="shared" si="14"/>
        <v>45000</v>
      </c>
      <c r="H31" s="273">
        <f>SUM(H19:H29)</f>
        <v>335000</v>
      </c>
      <c r="I31" s="273">
        <f>SUM(I19:I29)</f>
        <v>38508.9</v>
      </c>
      <c r="J31" s="273">
        <f>SUM(J19:J29)</f>
        <v>373508.9</v>
      </c>
      <c r="K31" s="271"/>
      <c r="L31" s="270">
        <f>SUM(L19:L29)</f>
        <v>37577</v>
      </c>
      <c r="M31" s="277"/>
      <c r="N31" s="270">
        <f>SUM(N19:N29)</f>
        <v>0</v>
      </c>
      <c r="O31" s="277"/>
      <c r="P31" s="271"/>
      <c r="Q31" s="266"/>
      <c r="R31" s="278"/>
      <c r="S31" s="266"/>
      <c r="T31" s="278"/>
    </row>
    <row r="32" spans="1:20">
      <c r="A32" s="238"/>
      <c r="B32" s="271"/>
      <c r="C32" s="271"/>
      <c r="D32" s="271"/>
      <c r="E32" s="271"/>
      <c r="F32" s="279"/>
      <c r="G32" s="279"/>
      <c r="H32" s="271"/>
      <c r="I32" s="271"/>
      <c r="J32" s="271"/>
      <c r="K32" s="271"/>
      <c r="L32" s="271"/>
      <c r="M32" s="271"/>
      <c r="N32" s="271"/>
      <c r="P32" s="271"/>
      <c r="Q32" s="280"/>
      <c r="R32" s="280"/>
      <c r="S32" s="280"/>
      <c r="T32" s="280"/>
    </row>
    <row r="33" spans="1:20">
      <c r="Q33" s="278"/>
      <c r="R33" s="278"/>
      <c r="S33" s="278"/>
      <c r="T33" s="278"/>
    </row>
    <row r="34" spans="1:20" s="86" customFormat="1">
      <c r="A34" s="454" t="s">
        <v>301</v>
      </c>
      <c r="B34" s="455"/>
      <c r="C34" s="455"/>
      <c r="D34" s="455"/>
      <c r="E34" s="455"/>
      <c r="F34" s="455"/>
      <c r="G34" s="455"/>
      <c r="Q34" s="87"/>
      <c r="R34" s="88"/>
      <c r="S34" s="87"/>
      <c r="T34" s="88"/>
    </row>
    <row r="35" spans="1:20" s="86" customFormat="1">
      <c r="A35" s="456"/>
      <c r="B35" s="455"/>
      <c r="C35" s="455"/>
      <c r="D35" s="455"/>
      <c r="E35" s="455"/>
      <c r="F35" s="455"/>
      <c r="G35" s="455"/>
      <c r="M35" s="89"/>
      <c r="Q35" s="87"/>
      <c r="R35" s="88"/>
      <c r="S35" s="87"/>
      <c r="T35" s="88"/>
    </row>
    <row r="36" spans="1:20" s="86" customFormat="1">
      <c r="A36" s="457" t="s">
        <v>369</v>
      </c>
      <c r="B36" s="453">
        <f>IRR(B$18:B$29,0.001)</f>
        <v>2.2570780018936532E-2</v>
      </c>
      <c r="C36" s="455"/>
      <c r="D36" s="455"/>
      <c r="E36" s="455"/>
      <c r="F36" s="453">
        <f t="shared" ref="F36:G36" si="15">IRR(F$18:F$29,0.001)</f>
        <v>1.9025285195162667E-2</v>
      </c>
      <c r="G36" s="453">
        <f t="shared" si="15"/>
        <v>1.9025285195137798E-2</v>
      </c>
      <c r="M36" s="89"/>
      <c r="Q36" s="87"/>
      <c r="R36" s="88"/>
      <c r="S36" s="87"/>
      <c r="T36" s="88"/>
    </row>
    <row r="37" spans="1:20" s="86" customFormat="1">
      <c r="A37" s="456"/>
      <c r="B37" s="455"/>
      <c r="C37" s="455"/>
      <c r="D37" s="455"/>
      <c r="E37" s="455"/>
      <c r="F37" s="455"/>
      <c r="G37" s="455"/>
      <c r="M37" s="89"/>
      <c r="Q37" s="87"/>
      <c r="R37" s="88"/>
      <c r="S37" s="87"/>
      <c r="T37" s="88"/>
    </row>
    <row r="38" spans="1:20" s="86" customFormat="1">
      <c r="A38" s="458" t="s">
        <v>277</v>
      </c>
      <c r="B38" s="455" t="s">
        <v>276</v>
      </c>
      <c r="C38" s="455"/>
      <c r="D38" s="455"/>
      <c r="E38" s="455"/>
      <c r="F38" s="455"/>
      <c r="G38" s="455"/>
      <c r="Q38" s="87"/>
      <c r="R38" s="87"/>
      <c r="S38" s="87"/>
      <c r="T38" s="87"/>
    </row>
    <row r="39" spans="1:20" s="86" customFormat="1">
      <c r="A39" s="458">
        <v>1</v>
      </c>
      <c r="B39" s="459">
        <f>(1+B$36)^-$A39</f>
        <v>0.97792741543180162</v>
      </c>
      <c r="C39" s="455"/>
      <c r="D39" s="455"/>
      <c r="E39" s="455"/>
      <c r="F39" s="459">
        <f t="shared" ref="F39:G49" si="16">(1+F$36)^-$A39</f>
        <v>0.9813299184312988</v>
      </c>
      <c r="G39" s="459">
        <f t="shared" si="16"/>
        <v>0.98132991843132278</v>
      </c>
      <c r="Q39" s="87"/>
      <c r="R39" s="87"/>
      <c r="S39" s="87"/>
      <c r="T39" s="87"/>
    </row>
    <row r="40" spans="1:20" s="86" customFormat="1">
      <c r="A40" s="457">
        <f>A39+1</f>
        <v>2</v>
      </c>
      <c r="B40" s="459">
        <f t="shared" ref="B40:B49" si="17">(1+B$36)^-$A40</f>
        <v>0.95634202985312367</v>
      </c>
      <c r="C40" s="455"/>
      <c r="D40" s="455"/>
      <c r="E40" s="455"/>
      <c r="F40" s="459">
        <f t="shared" si="16"/>
        <v>0.96300840880837946</v>
      </c>
      <c r="G40" s="459">
        <f t="shared" si="16"/>
        <v>0.96300840880842664</v>
      </c>
      <c r="Q40" s="87"/>
      <c r="R40" s="87"/>
      <c r="S40" s="87"/>
      <c r="T40" s="87"/>
    </row>
    <row r="41" spans="1:20" s="86" customFormat="1">
      <c r="A41" s="457">
        <f t="shared" ref="A41:A49" si="18">A40+1</f>
        <v>3</v>
      </c>
      <c r="B41" s="459">
        <f t="shared" si="17"/>
        <v>0.93523308952306816</v>
      </c>
      <c r="C41" s="455"/>
      <c r="D41" s="455"/>
      <c r="E41" s="455"/>
      <c r="F41" s="459">
        <f t="shared" si="16"/>
        <v>0.94502896326458186</v>
      </c>
      <c r="G41" s="459">
        <f t="shared" si="16"/>
        <v>0.94502896326465124</v>
      </c>
      <c r="Q41" s="87"/>
      <c r="R41" s="87"/>
      <c r="S41" s="87"/>
      <c r="T41" s="87"/>
    </row>
    <row r="42" spans="1:20" s="86" customFormat="1">
      <c r="A42" s="457">
        <f t="shared" si="18"/>
        <v>4</v>
      </c>
      <c r="B42" s="459">
        <f t="shared" si="17"/>
        <v>0.91459007806359283</v>
      </c>
      <c r="C42" s="455"/>
      <c r="D42" s="455"/>
      <c r="E42" s="455"/>
      <c r="F42" s="459">
        <f t="shared" si="16"/>
        <v>0.92738519543564701</v>
      </c>
      <c r="G42" s="459">
        <f t="shared" si="16"/>
        <v>0.92738519543573772</v>
      </c>
      <c r="Q42" s="87"/>
      <c r="R42" s="87"/>
      <c r="S42" s="87"/>
      <c r="T42" s="87"/>
    </row>
    <row r="43" spans="1:20" s="86" customFormat="1">
      <c r="A43" s="457">
        <f t="shared" si="18"/>
        <v>5</v>
      </c>
      <c r="B43" s="459">
        <f t="shared" si="17"/>
        <v>0.89440271122029902</v>
      </c>
      <c r="C43" s="455"/>
      <c r="D43" s="455"/>
      <c r="E43" s="455"/>
      <c r="F43" s="459">
        <f t="shared" si="16"/>
        <v>0.91007083819125756</v>
      </c>
      <c r="G43" s="459">
        <f t="shared" si="16"/>
        <v>0.9100708381913688</v>
      </c>
      <c r="Q43" s="87"/>
      <c r="R43" s="87"/>
      <c r="S43" s="87"/>
      <c r="T43" s="87"/>
    </row>
    <row r="44" spans="1:20" s="86" customFormat="1">
      <c r="A44" s="457">
        <f t="shared" si="18"/>
        <v>6</v>
      </c>
      <c r="B44" s="459">
        <f t="shared" si="17"/>
        <v>0.87466093173886317</v>
      </c>
      <c r="C44" s="455"/>
      <c r="D44" s="455"/>
      <c r="E44" s="455"/>
      <c r="F44" s="459">
        <f t="shared" si="16"/>
        <v>0.89307974140893054</v>
      </c>
      <c r="G44" s="459">
        <f t="shared" si="16"/>
        <v>0.89307974140906154</v>
      </c>
      <c r="Q44" s="87"/>
      <c r="R44" s="87"/>
      <c r="S44" s="87"/>
      <c r="T44" s="87"/>
    </row>
    <row r="45" spans="1:20" s="86" customFormat="1">
      <c r="A45" s="457">
        <f t="shared" si="18"/>
        <v>7</v>
      </c>
      <c r="B45" s="459">
        <f t="shared" si="17"/>
        <v>0.85535490435455808</v>
      </c>
      <c r="C45" s="455"/>
      <c r="D45" s="455"/>
      <c r="E45" s="455"/>
      <c r="F45" s="459">
        <f t="shared" si="16"/>
        <v>0.8764058697894711</v>
      </c>
      <c r="G45" s="459">
        <f t="shared" si="16"/>
        <v>0.87640586978962121</v>
      </c>
      <c r="Q45" s="87"/>
      <c r="R45" s="87"/>
      <c r="S45" s="87"/>
      <c r="T45" s="87"/>
    </row>
    <row r="46" spans="1:20" s="86" customFormat="1">
      <c r="A46" s="457">
        <f t="shared" si="18"/>
        <v>8</v>
      </c>
      <c r="B46" s="459">
        <f t="shared" si="17"/>
        <v>0.83647501089236886</v>
      </c>
      <c r="C46" s="455"/>
      <c r="D46" s="455"/>
      <c r="E46" s="455"/>
      <c r="F46" s="459">
        <f t="shared" si="16"/>
        <v>0.86004330071321322</v>
      </c>
      <c r="G46" s="459">
        <f t="shared" si="16"/>
        <v>0.86004330071338153</v>
      </c>
      <c r="Q46" s="87"/>
      <c r="R46" s="87"/>
      <c r="S46" s="87"/>
      <c r="T46" s="87"/>
    </row>
    <row r="47" spans="1:20" s="86" customFormat="1">
      <c r="A47" s="457">
        <f t="shared" si="18"/>
        <v>9</v>
      </c>
      <c r="B47" s="459">
        <f t="shared" si="17"/>
        <v>0.8180118454752624</v>
      </c>
      <c r="C47" s="455"/>
      <c r="D47" s="455"/>
      <c r="E47" s="455"/>
      <c r="F47" s="459">
        <f t="shared" si="16"/>
        <v>0.84398622213628249</v>
      </c>
      <c r="G47" s="459">
        <f t="shared" si="16"/>
        <v>0.84398622213646834</v>
      </c>
      <c r="Q47" s="87"/>
      <c r="R47" s="87"/>
      <c r="S47" s="87"/>
      <c r="T47" s="87"/>
    </row>
    <row r="48" spans="1:20" s="86" customFormat="1">
      <c r="A48" s="457">
        <f t="shared" si="18"/>
        <v>10</v>
      </c>
      <c r="B48" s="459">
        <f t="shared" si="17"/>
        <v>0.79995620983822169</v>
      </c>
      <c r="C48" s="455"/>
      <c r="D48" s="455"/>
      <c r="E48" s="455"/>
      <c r="F48" s="459">
        <f t="shared" si="16"/>
        <v>0.82822893052613811</v>
      </c>
      <c r="G48" s="459">
        <f t="shared" si="16"/>
        <v>0.82822893052634072</v>
      </c>
      <c r="Q48" s="87"/>
      <c r="R48" s="87"/>
      <c r="S48" s="87"/>
      <c r="T48" s="87"/>
    </row>
    <row r="49" spans="1:20" s="86" customFormat="1">
      <c r="A49" s="457">
        <f t="shared" si="18"/>
        <v>11</v>
      </c>
      <c r="B49" s="459">
        <f t="shared" si="17"/>
        <v>0.78229910874571229</v>
      </c>
      <c r="C49" s="455"/>
      <c r="D49" s="455"/>
      <c r="E49" s="455"/>
      <c r="F49" s="459">
        <f t="shared" si="16"/>
        <v>0.81276582883565673</v>
      </c>
      <c r="G49" s="459">
        <f t="shared" si="16"/>
        <v>0.81276582883587567</v>
      </c>
      <c r="Q49" s="87"/>
      <c r="R49" s="87"/>
      <c r="S49" s="87"/>
      <c r="T49" s="87"/>
    </row>
    <row r="50" spans="1:20">
      <c r="A50" s="238"/>
      <c r="B50" s="238"/>
      <c r="C50" s="455"/>
      <c r="D50" s="455"/>
      <c r="E50" s="238"/>
      <c r="F50" s="238"/>
      <c r="G50" s="238"/>
      <c r="Q50" s="84"/>
      <c r="R50" s="84"/>
      <c r="S50" s="84"/>
      <c r="T50" s="84"/>
    </row>
    <row r="51" spans="1:20">
      <c r="A51" s="238" t="s">
        <v>349</v>
      </c>
      <c r="B51" s="460">
        <f>-SUMPRODUCT(B19:B29,B39:B49,$A39:$A49)/B18</f>
        <v>2.7474547974844046</v>
      </c>
      <c r="C51" s="460"/>
      <c r="D51" s="460"/>
      <c r="E51" s="238"/>
      <c r="F51" s="460">
        <f>-SUMPRODUCT(F19:F29,F39:F49,$A39:$A49)/F18</f>
        <v>2.6172763745079939</v>
      </c>
      <c r="G51" s="460">
        <f>-SUMPRODUCT(G19:G29,G39:G49,$A39:$A49)/G18</f>
        <v>2.1215327431373123</v>
      </c>
      <c r="Q51" s="84"/>
      <c r="R51" s="84"/>
      <c r="S51" s="84"/>
      <c r="T51" s="84"/>
    </row>
    <row r="52" spans="1:20">
      <c r="A52" s="238" t="s">
        <v>2</v>
      </c>
      <c r="B52" s="461">
        <f>B51/(1+B36)</f>
        <v>2.6868113691196278</v>
      </c>
      <c r="C52" s="460"/>
      <c r="D52" s="460"/>
      <c r="E52" s="238"/>
      <c r="F52" s="461">
        <f t="shared" ref="F52:G52" si="19">F51/(1+F36)</f>
        <v>2.568411611108095</v>
      </c>
      <c r="G52" s="461">
        <f t="shared" si="19"/>
        <v>2.0819235537723193</v>
      </c>
      <c r="Q52" s="84"/>
      <c r="R52" s="84"/>
      <c r="S52" s="84"/>
      <c r="T52" s="84"/>
    </row>
    <row r="53" spans="1:20">
      <c r="A53" s="238"/>
      <c r="B53" s="238"/>
      <c r="C53" s="238"/>
      <c r="D53" s="238"/>
      <c r="E53" s="238"/>
      <c r="F53" s="238"/>
      <c r="G53" s="238"/>
      <c r="Q53" s="84"/>
      <c r="R53" s="84"/>
      <c r="S53" s="84"/>
      <c r="T53" s="84"/>
    </row>
    <row r="54" spans="1:20">
      <c r="Q54" s="84"/>
      <c r="R54" s="84"/>
      <c r="S54" s="84"/>
      <c r="T54" s="84"/>
    </row>
    <row r="55" spans="1:20">
      <c r="Q55" s="84"/>
      <c r="R55" s="84"/>
      <c r="S55" s="84"/>
      <c r="T55" s="84"/>
    </row>
    <row r="56" spans="1:20">
      <c r="Q56" s="84"/>
      <c r="R56" s="84"/>
      <c r="S56" s="84"/>
      <c r="T56" s="84"/>
    </row>
    <row r="57" spans="1:20">
      <c r="A57" s="452" t="s">
        <v>356</v>
      </c>
      <c r="Q57" s="84"/>
      <c r="R57" s="84"/>
      <c r="S57" s="84"/>
      <c r="T57" s="84"/>
    </row>
    <row r="58" spans="1:20">
      <c r="A58" s="86" t="s">
        <v>358</v>
      </c>
      <c r="Q58" s="84"/>
      <c r="R58" s="84"/>
      <c r="S58" s="84"/>
      <c r="T58" s="84"/>
    </row>
    <row r="59" spans="1:20">
      <c r="A59" s="283" t="s">
        <v>299</v>
      </c>
      <c r="Q59" s="84"/>
      <c r="R59" s="84"/>
      <c r="S59" s="84"/>
      <c r="T59" s="84"/>
    </row>
    <row r="60" spans="1:20">
      <c r="A60" s="283" t="s">
        <v>300</v>
      </c>
      <c r="Q60" s="84"/>
      <c r="R60" s="84"/>
      <c r="S60" s="84"/>
      <c r="T60" s="84"/>
    </row>
    <row r="61" spans="1:20">
      <c r="A61" s="283" t="s">
        <v>355</v>
      </c>
      <c r="Q61" s="84"/>
      <c r="R61" s="84"/>
      <c r="S61" s="84"/>
      <c r="T61" s="84"/>
    </row>
    <row r="62" spans="1:20">
      <c r="Q62" s="84"/>
      <c r="R62" s="84"/>
      <c r="S62" s="84"/>
      <c r="T62" s="84"/>
    </row>
    <row r="63" spans="1:20">
      <c r="Q63" s="84"/>
      <c r="R63" s="84"/>
      <c r="S63" s="84"/>
      <c r="T63" s="84"/>
    </row>
    <row r="64" spans="1:20">
      <c r="Q64" s="84"/>
      <c r="R64" s="84"/>
      <c r="S64" s="84"/>
      <c r="T64" s="84"/>
    </row>
    <row r="65" spans="17:20">
      <c r="Q65" s="84"/>
      <c r="R65" s="84"/>
      <c r="S65" s="84"/>
      <c r="T65" s="84"/>
    </row>
    <row r="66" spans="17:20">
      <c r="Q66" s="84"/>
      <c r="R66" s="84"/>
      <c r="S66" s="84"/>
      <c r="T66" s="84"/>
    </row>
    <row r="67" spans="17:20">
      <c r="Q67" s="84"/>
      <c r="R67" s="84"/>
      <c r="S67" s="84"/>
      <c r="T67" s="84"/>
    </row>
    <row r="68" spans="17:20">
      <c r="Q68" s="84"/>
      <c r="R68" s="84"/>
      <c r="S68" s="84"/>
      <c r="T68" s="84"/>
    </row>
    <row r="69" spans="17:20">
      <c r="Q69" s="84"/>
      <c r="R69" s="84"/>
      <c r="S69" s="84"/>
      <c r="T69" s="84"/>
    </row>
    <row r="70" spans="17:20">
      <c r="Q70" s="84"/>
      <c r="R70" s="84"/>
      <c r="S70" s="84"/>
      <c r="T70" s="84"/>
    </row>
    <row r="71" spans="17:20">
      <c r="Q71" s="84"/>
      <c r="R71" s="84"/>
      <c r="S71" s="84"/>
      <c r="T71" s="84"/>
    </row>
    <row r="72" spans="17:20">
      <c r="Q72" s="84"/>
      <c r="R72" s="84"/>
      <c r="S72" s="84"/>
      <c r="T72" s="84"/>
    </row>
    <row r="73" spans="17:20">
      <c r="Q73" s="84"/>
      <c r="R73" s="84"/>
      <c r="S73" s="84"/>
      <c r="T73" s="84"/>
    </row>
    <row r="74" spans="17:20">
      <c r="Q74" s="84"/>
      <c r="R74" s="84"/>
      <c r="S74" s="84"/>
      <c r="T74" s="84"/>
    </row>
    <row r="75" spans="17:20">
      <c r="Q75" s="84"/>
      <c r="R75" s="84"/>
      <c r="S75" s="84"/>
      <c r="T75" s="84"/>
    </row>
    <row r="76" spans="17:20">
      <c r="Q76" s="84"/>
      <c r="R76" s="84"/>
      <c r="S76" s="84"/>
      <c r="T76" s="84"/>
    </row>
    <row r="77" spans="17:20">
      <c r="Q77" s="84"/>
      <c r="R77" s="84"/>
      <c r="S77" s="84"/>
      <c r="T77" s="84"/>
    </row>
    <row r="78" spans="17:20">
      <c r="Q78" s="84"/>
      <c r="R78" s="84"/>
      <c r="S78" s="84"/>
      <c r="T78" s="84"/>
    </row>
    <row r="79" spans="17:20">
      <c r="Q79" s="84"/>
      <c r="R79" s="84"/>
      <c r="S79" s="84"/>
      <c r="T79" s="84"/>
    </row>
    <row r="80" spans="17:20">
      <c r="Q80" s="84"/>
      <c r="R80" s="84"/>
      <c r="S80" s="84"/>
      <c r="T80" s="84"/>
    </row>
    <row r="81" spans="17:20">
      <c r="Q81" s="84"/>
      <c r="R81" s="84"/>
      <c r="S81" s="84"/>
      <c r="T81" s="84"/>
    </row>
    <row r="82" spans="17:20">
      <c r="Q82" s="84"/>
      <c r="R82" s="84"/>
      <c r="S82" s="84"/>
      <c r="T82" s="84"/>
    </row>
    <row r="83" spans="17:20">
      <c r="Q83" s="84"/>
      <c r="R83" s="84"/>
      <c r="S83" s="84"/>
      <c r="T83" s="84"/>
    </row>
    <row r="84" spans="17:20">
      <c r="Q84" s="84"/>
      <c r="R84" s="84"/>
      <c r="S84" s="84"/>
      <c r="T84" s="84"/>
    </row>
    <row r="85" spans="17:20">
      <c r="Q85" s="84"/>
      <c r="R85" s="84"/>
      <c r="S85" s="84"/>
      <c r="T85" s="84"/>
    </row>
    <row r="86" spans="17:20">
      <c r="Q86" s="84"/>
      <c r="R86" s="84"/>
      <c r="S86" s="84"/>
      <c r="T86" s="84"/>
    </row>
    <row r="87" spans="17:20">
      <c r="Q87" s="84"/>
      <c r="R87" s="84"/>
      <c r="S87" s="84"/>
      <c r="T87" s="84"/>
    </row>
    <row r="88" spans="17:20">
      <c r="Q88" s="84"/>
      <c r="R88" s="84"/>
      <c r="S88" s="84"/>
      <c r="T88" s="84"/>
    </row>
    <row r="89" spans="17:20">
      <c r="Q89" s="84"/>
      <c r="R89" s="84"/>
      <c r="S89" s="84"/>
      <c r="T89" s="84"/>
    </row>
    <row r="90" spans="17:20">
      <c r="Q90" s="84"/>
      <c r="R90" s="84"/>
      <c r="S90" s="84"/>
      <c r="T90" s="84"/>
    </row>
    <row r="91" spans="17:20">
      <c r="Q91" s="84"/>
      <c r="R91" s="84"/>
      <c r="S91" s="84"/>
      <c r="T91" s="84"/>
    </row>
    <row r="92" spans="17:20">
      <c r="Q92" s="84"/>
      <c r="R92" s="84"/>
      <c r="S92" s="84"/>
      <c r="T92" s="84"/>
    </row>
    <row r="93" spans="17:20">
      <c r="Q93" s="84"/>
      <c r="R93" s="84"/>
      <c r="S93" s="84"/>
      <c r="T93" s="84"/>
    </row>
    <row r="94" spans="17:20">
      <c r="Q94" s="84"/>
      <c r="R94" s="84"/>
      <c r="S94" s="84"/>
      <c r="T94" s="84"/>
    </row>
    <row r="95" spans="17:20">
      <c r="Q95" s="84"/>
      <c r="R95" s="84"/>
      <c r="S95" s="84"/>
      <c r="T95" s="84"/>
    </row>
    <row r="96" spans="17:20">
      <c r="Q96" s="84"/>
      <c r="R96" s="84"/>
      <c r="S96" s="84"/>
      <c r="T96" s="84"/>
    </row>
    <row r="97" spans="17:20">
      <c r="Q97" s="84"/>
      <c r="R97" s="84"/>
      <c r="S97" s="84"/>
      <c r="T97" s="84"/>
    </row>
    <row r="98" spans="17:20">
      <c r="Q98" s="84"/>
      <c r="R98" s="84"/>
      <c r="S98" s="84"/>
      <c r="T98" s="84"/>
    </row>
    <row r="99" spans="17:20">
      <c r="Q99" s="84"/>
      <c r="R99" s="84"/>
      <c r="S99" s="84"/>
      <c r="T99" s="84"/>
    </row>
    <row r="100" spans="17:20">
      <c r="Q100" s="84"/>
      <c r="R100" s="84"/>
      <c r="S100" s="84"/>
      <c r="T100" s="84"/>
    </row>
    <row r="101" spans="17:20">
      <c r="Q101" s="84"/>
      <c r="R101" s="84"/>
      <c r="S101" s="84"/>
      <c r="T101" s="84"/>
    </row>
    <row r="102" spans="17:20">
      <c r="Q102" s="84"/>
      <c r="R102" s="84"/>
      <c r="S102" s="84"/>
      <c r="T102" s="84"/>
    </row>
    <row r="103" spans="17:20">
      <c r="Q103" s="84"/>
      <c r="R103" s="84"/>
      <c r="S103" s="84"/>
      <c r="T103" s="84"/>
    </row>
    <row r="104" spans="17:20">
      <c r="Q104" s="84"/>
      <c r="R104" s="84"/>
      <c r="S104" s="84"/>
      <c r="T104" s="84"/>
    </row>
    <row r="105" spans="17:20">
      <c r="Q105" s="84"/>
      <c r="R105" s="84"/>
      <c r="S105" s="84"/>
      <c r="T105" s="84"/>
    </row>
    <row r="106" spans="17:20">
      <c r="Q106" s="84"/>
      <c r="R106" s="84"/>
      <c r="S106" s="84"/>
      <c r="T106" s="84"/>
    </row>
    <row r="107" spans="17:20">
      <c r="Q107" s="84"/>
      <c r="R107" s="84"/>
      <c r="S107" s="84"/>
      <c r="T107" s="84"/>
    </row>
    <row r="108" spans="17:20">
      <c r="Q108" s="84"/>
      <c r="R108" s="84"/>
      <c r="S108" s="84"/>
      <c r="T108" s="84"/>
    </row>
    <row r="109" spans="17:20">
      <c r="Q109" s="84"/>
      <c r="R109" s="84"/>
      <c r="S109" s="84"/>
      <c r="T109" s="84"/>
    </row>
    <row r="110" spans="17:20">
      <c r="Q110" s="84"/>
      <c r="R110" s="84"/>
      <c r="S110" s="84"/>
      <c r="T110" s="84"/>
    </row>
    <row r="111" spans="17:20">
      <c r="Q111" s="84"/>
      <c r="R111" s="84"/>
      <c r="S111" s="84"/>
      <c r="T111" s="84"/>
    </row>
    <row r="112" spans="17:20">
      <c r="Q112" s="84"/>
      <c r="R112" s="84"/>
      <c r="S112" s="84"/>
      <c r="T112" s="84"/>
    </row>
    <row r="113" spans="17:20">
      <c r="Q113" s="84"/>
      <c r="R113" s="84"/>
      <c r="S113" s="84"/>
      <c r="T113" s="84"/>
    </row>
    <row r="114" spans="17:20">
      <c r="Q114" s="84"/>
      <c r="R114" s="84"/>
      <c r="S114" s="84"/>
      <c r="T114" s="84"/>
    </row>
    <row r="115" spans="17:20">
      <c r="Q115" s="84"/>
      <c r="R115" s="84"/>
      <c r="S115" s="84"/>
      <c r="T115" s="84"/>
    </row>
    <row r="116" spans="17:20">
      <c r="Q116" s="84"/>
      <c r="R116" s="84"/>
      <c r="S116" s="84"/>
      <c r="T116" s="84"/>
    </row>
    <row r="117" spans="17:20">
      <c r="Q117" s="84"/>
      <c r="R117" s="84"/>
      <c r="S117" s="84"/>
      <c r="T117" s="84"/>
    </row>
    <row r="118" spans="17:20">
      <c r="Q118" s="84"/>
      <c r="R118" s="84"/>
      <c r="S118" s="84"/>
      <c r="T118" s="84"/>
    </row>
    <row r="119" spans="17:20">
      <c r="Q119" s="84"/>
      <c r="R119" s="84"/>
      <c r="S119" s="84"/>
      <c r="T119" s="84"/>
    </row>
    <row r="120" spans="17:20">
      <c r="Q120" s="84"/>
      <c r="R120" s="84"/>
      <c r="S120" s="84"/>
      <c r="T120" s="84"/>
    </row>
    <row r="121" spans="17:20">
      <c r="Q121" s="84"/>
      <c r="R121" s="84"/>
      <c r="S121" s="84"/>
      <c r="T121" s="84"/>
    </row>
    <row r="122" spans="17:20">
      <c r="Q122" s="84"/>
      <c r="R122" s="84"/>
      <c r="S122" s="84"/>
      <c r="T122" s="84"/>
    </row>
    <row r="123" spans="17:20">
      <c r="Q123" s="84"/>
      <c r="R123" s="84"/>
      <c r="S123" s="84"/>
      <c r="T123" s="84"/>
    </row>
    <row r="124" spans="17:20">
      <c r="Q124" s="84"/>
      <c r="R124" s="84"/>
      <c r="S124" s="84"/>
      <c r="T124" s="84"/>
    </row>
    <row r="125" spans="17:20">
      <c r="Q125" s="84"/>
      <c r="R125" s="84"/>
      <c r="S125" s="84"/>
      <c r="T125" s="84"/>
    </row>
    <row r="126" spans="17:20">
      <c r="Q126" s="84"/>
      <c r="R126" s="84"/>
      <c r="S126" s="84"/>
      <c r="T126" s="84"/>
    </row>
    <row r="127" spans="17:20">
      <c r="Q127" s="84"/>
      <c r="R127" s="84"/>
      <c r="S127" s="84"/>
      <c r="T127" s="84"/>
    </row>
    <row r="128" spans="17:20">
      <c r="Q128" s="84"/>
      <c r="R128" s="84"/>
      <c r="S128" s="84"/>
      <c r="T128" s="84"/>
    </row>
    <row r="129" spans="17:20">
      <c r="Q129" s="84"/>
      <c r="R129" s="84"/>
      <c r="S129" s="84"/>
      <c r="T129" s="84"/>
    </row>
    <row r="130" spans="17:20">
      <c r="Q130" s="84"/>
      <c r="R130" s="84"/>
      <c r="S130" s="84"/>
      <c r="T130" s="84"/>
    </row>
    <row r="131" spans="17:20">
      <c r="Q131" s="84"/>
      <c r="R131" s="84"/>
      <c r="S131" s="84"/>
      <c r="T131" s="84"/>
    </row>
    <row r="132" spans="17:20">
      <c r="Q132" s="84"/>
      <c r="R132" s="84"/>
      <c r="S132" s="84"/>
      <c r="T132" s="84"/>
    </row>
    <row r="133" spans="17:20">
      <c r="Q133" s="84"/>
      <c r="R133" s="84"/>
      <c r="S133" s="84"/>
      <c r="T133" s="84"/>
    </row>
    <row r="134" spans="17:20">
      <c r="Q134" s="84"/>
      <c r="R134" s="84"/>
      <c r="S134" s="84"/>
      <c r="T134" s="84"/>
    </row>
    <row r="135" spans="17:20">
      <c r="Q135" s="84"/>
      <c r="R135" s="84"/>
      <c r="S135" s="84"/>
      <c r="T135" s="84"/>
    </row>
    <row r="136" spans="17:20">
      <c r="Q136" s="84"/>
      <c r="R136" s="84"/>
      <c r="S136" s="84"/>
      <c r="T136" s="84"/>
    </row>
    <row r="137" spans="17:20">
      <c r="Q137" s="84"/>
      <c r="R137" s="84"/>
      <c r="S137" s="84"/>
      <c r="T137" s="84"/>
    </row>
    <row r="138" spans="17:20">
      <c r="Q138" s="84"/>
      <c r="R138" s="84"/>
      <c r="S138" s="84"/>
      <c r="T138" s="84"/>
    </row>
    <row r="139" spans="17:20">
      <c r="Q139" s="84"/>
      <c r="R139" s="84"/>
      <c r="S139" s="84"/>
      <c r="T139" s="84"/>
    </row>
    <row r="140" spans="17:20">
      <c r="Q140" s="84"/>
      <c r="R140" s="84"/>
      <c r="S140" s="84"/>
      <c r="T140" s="84"/>
    </row>
    <row r="141" spans="17:20">
      <c r="Q141" s="84"/>
      <c r="R141" s="84"/>
      <c r="S141" s="84"/>
      <c r="T141" s="84"/>
    </row>
    <row r="142" spans="17:20">
      <c r="Q142" s="84"/>
      <c r="R142" s="84"/>
      <c r="S142" s="84"/>
      <c r="T142" s="84"/>
    </row>
    <row r="143" spans="17:20">
      <c r="Q143" s="84"/>
      <c r="R143" s="84"/>
      <c r="S143" s="84"/>
      <c r="T143" s="84"/>
    </row>
    <row r="144" spans="17:20">
      <c r="Q144" s="84"/>
      <c r="R144" s="84"/>
      <c r="S144" s="84"/>
      <c r="T144" s="84"/>
    </row>
    <row r="145" spans="17:20">
      <c r="Q145" s="84"/>
      <c r="R145" s="84"/>
      <c r="S145" s="84"/>
      <c r="T145" s="84"/>
    </row>
    <row r="146" spans="17:20">
      <c r="Q146" s="84"/>
      <c r="R146" s="84"/>
      <c r="S146" s="84"/>
      <c r="T146" s="84"/>
    </row>
    <row r="147" spans="17:20">
      <c r="Q147" s="84"/>
      <c r="R147" s="84"/>
      <c r="S147" s="84"/>
      <c r="T147" s="84"/>
    </row>
    <row r="148" spans="17:20">
      <c r="Q148" s="84"/>
      <c r="R148" s="84"/>
      <c r="S148" s="84"/>
      <c r="T148" s="84"/>
    </row>
    <row r="149" spans="17:20">
      <c r="Q149" s="84"/>
      <c r="R149" s="84"/>
      <c r="S149" s="84"/>
      <c r="T149" s="84"/>
    </row>
    <row r="150" spans="17:20">
      <c r="Q150" s="84"/>
      <c r="R150" s="84"/>
      <c r="S150" s="84"/>
      <c r="T150" s="84"/>
    </row>
    <row r="151" spans="17:20">
      <c r="Q151" s="84"/>
      <c r="R151" s="84"/>
      <c r="S151" s="84"/>
      <c r="T151" s="84"/>
    </row>
    <row r="152" spans="17:20">
      <c r="Q152" s="84"/>
      <c r="R152" s="84"/>
      <c r="S152" s="84"/>
      <c r="T152" s="84"/>
    </row>
    <row r="153" spans="17:20">
      <c r="Q153" s="84"/>
      <c r="R153" s="84"/>
      <c r="S153" s="84"/>
      <c r="T153" s="84"/>
    </row>
    <row r="154" spans="17:20">
      <c r="Q154" s="84"/>
      <c r="R154" s="84"/>
      <c r="S154" s="84"/>
      <c r="T154" s="84"/>
    </row>
    <row r="155" spans="17:20">
      <c r="Q155" s="84"/>
      <c r="R155" s="84"/>
      <c r="S155" s="84"/>
      <c r="T155" s="84"/>
    </row>
    <row r="156" spans="17:20">
      <c r="Q156" s="84"/>
      <c r="R156" s="84"/>
      <c r="S156" s="84"/>
      <c r="T156" s="84"/>
    </row>
    <row r="157" spans="17:20">
      <c r="Q157" s="84"/>
      <c r="R157" s="84"/>
      <c r="S157" s="84"/>
      <c r="T157" s="84"/>
    </row>
    <row r="158" spans="17:20">
      <c r="Q158" s="84"/>
      <c r="R158" s="84"/>
      <c r="S158" s="84"/>
      <c r="T158" s="84"/>
    </row>
    <row r="159" spans="17:20">
      <c r="Q159" s="84"/>
      <c r="R159" s="84"/>
      <c r="S159" s="84"/>
      <c r="T159" s="84"/>
    </row>
    <row r="160" spans="17:20">
      <c r="Q160" s="84"/>
      <c r="R160" s="84"/>
      <c r="S160" s="84"/>
      <c r="T160" s="84"/>
    </row>
    <row r="161" spans="17:20">
      <c r="Q161" s="84"/>
      <c r="R161" s="84"/>
      <c r="S161" s="84"/>
      <c r="T161" s="84"/>
    </row>
    <row r="162" spans="17:20">
      <c r="Q162" s="84"/>
      <c r="R162" s="84"/>
      <c r="S162" s="84"/>
      <c r="T162" s="84"/>
    </row>
    <row r="163" spans="17:20">
      <c r="Q163" s="84"/>
      <c r="R163" s="84"/>
      <c r="S163" s="84"/>
      <c r="T163" s="84"/>
    </row>
    <row r="164" spans="17:20">
      <c r="Q164" s="84"/>
      <c r="R164" s="84"/>
      <c r="S164" s="84"/>
      <c r="T164" s="84"/>
    </row>
    <row r="165" spans="17:20">
      <c r="Q165" s="84"/>
      <c r="R165" s="84"/>
      <c r="S165" s="84"/>
      <c r="T165" s="84"/>
    </row>
    <row r="166" spans="17:20">
      <c r="Q166" s="84"/>
      <c r="R166" s="84"/>
      <c r="S166" s="84"/>
      <c r="T166" s="84"/>
    </row>
    <row r="167" spans="17:20">
      <c r="Q167" s="84"/>
      <c r="R167" s="84"/>
      <c r="S167" s="84"/>
      <c r="T167" s="84"/>
    </row>
    <row r="168" spans="17:20">
      <c r="Q168" s="84"/>
      <c r="R168" s="84"/>
      <c r="S168" s="84"/>
      <c r="T168" s="84"/>
    </row>
    <row r="169" spans="17:20">
      <c r="Q169" s="84"/>
      <c r="R169" s="84"/>
      <c r="S169" s="84"/>
      <c r="T169" s="84"/>
    </row>
    <row r="170" spans="17:20">
      <c r="Q170" s="84"/>
      <c r="R170" s="84"/>
      <c r="S170" s="84"/>
      <c r="T170" s="84"/>
    </row>
    <row r="171" spans="17:20">
      <c r="Q171" s="84"/>
      <c r="R171" s="84"/>
      <c r="S171" s="84"/>
      <c r="T171" s="84"/>
    </row>
    <row r="172" spans="17:20">
      <c r="Q172" s="84"/>
      <c r="R172" s="84"/>
      <c r="S172" s="84"/>
      <c r="T172" s="84"/>
    </row>
    <row r="173" spans="17:20">
      <c r="Q173" s="84"/>
      <c r="R173" s="84"/>
      <c r="S173" s="84"/>
      <c r="T173" s="84"/>
    </row>
    <row r="174" spans="17:20">
      <c r="Q174" s="84"/>
      <c r="R174" s="84"/>
      <c r="S174" s="84"/>
      <c r="T174" s="84"/>
    </row>
    <row r="175" spans="17:20">
      <c r="Q175" s="84"/>
      <c r="R175" s="84"/>
      <c r="S175" s="84"/>
      <c r="T175" s="84"/>
    </row>
    <row r="176" spans="17:20">
      <c r="Q176" s="84"/>
      <c r="R176" s="84"/>
      <c r="S176" s="84"/>
      <c r="T176" s="84"/>
    </row>
    <row r="177" spans="17:20">
      <c r="Q177" s="84"/>
      <c r="R177" s="84"/>
      <c r="S177" s="84"/>
      <c r="T177" s="84"/>
    </row>
    <row r="178" spans="17:20">
      <c r="Q178" s="84"/>
      <c r="R178" s="84"/>
      <c r="S178" s="84"/>
      <c r="T178" s="84"/>
    </row>
    <row r="179" spans="17:20">
      <c r="Q179" s="84"/>
      <c r="R179" s="84"/>
      <c r="S179" s="84"/>
      <c r="T179" s="84"/>
    </row>
    <row r="180" spans="17:20">
      <c r="Q180" s="84"/>
      <c r="R180" s="84"/>
      <c r="S180" s="84"/>
      <c r="T180" s="84"/>
    </row>
    <row r="181" spans="17:20">
      <c r="Q181" s="84"/>
      <c r="R181" s="84"/>
      <c r="S181" s="84"/>
      <c r="T181" s="84"/>
    </row>
    <row r="182" spans="17:20">
      <c r="Q182" s="84"/>
      <c r="R182" s="84"/>
      <c r="S182" s="84"/>
      <c r="T182" s="84"/>
    </row>
    <row r="183" spans="17:20">
      <c r="Q183" s="84"/>
      <c r="R183" s="84"/>
      <c r="S183" s="84"/>
      <c r="T183" s="84"/>
    </row>
    <row r="184" spans="17:20">
      <c r="Q184" s="84"/>
      <c r="R184" s="84"/>
      <c r="S184" s="84"/>
      <c r="T184" s="84"/>
    </row>
    <row r="185" spans="17:20">
      <c r="Q185" s="84"/>
      <c r="R185" s="84"/>
      <c r="S185" s="84"/>
      <c r="T185" s="84"/>
    </row>
    <row r="186" spans="17:20">
      <c r="Q186" s="84"/>
      <c r="R186" s="84"/>
      <c r="S186" s="84"/>
      <c r="T186" s="84"/>
    </row>
    <row r="187" spans="17:20">
      <c r="Q187" s="84"/>
      <c r="R187" s="84"/>
      <c r="S187" s="84"/>
      <c r="T187" s="84"/>
    </row>
    <row r="188" spans="17:20">
      <c r="Q188" s="84"/>
      <c r="R188" s="84"/>
      <c r="S188" s="84"/>
      <c r="T188" s="84"/>
    </row>
    <row r="189" spans="17:20">
      <c r="Q189" s="84"/>
      <c r="R189" s="84"/>
      <c r="S189" s="84"/>
      <c r="T189" s="84"/>
    </row>
    <row r="190" spans="17:20">
      <c r="Q190" s="84"/>
      <c r="R190" s="84"/>
      <c r="S190" s="84"/>
      <c r="T190" s="84"/>
    </row>
    <row r="191" spans="17:20">
      <c r="Q191" s="84"/>
      <c r="R191" s="84"/>
      <c r="S191" s="84"/>
      <c r="T191" s="84"/>
    </row>
    <row r="192" spans="17:20">
      <c r="Q192" s="84"/>
      <c r="R192" s="84"/>
      <c r="S192" s="84"/>
      <c r="T192" s="84"/>
    </row>
    <row r="193" spans="17:20">
      <c r="Q193" s="84"/>
      <c r="R193" s="84"/>
      <c r="S193" s="84"/>
      <c r="T193" s="84"/>
    </row>
    <row r="194" spans="17:20">
      <c r="Q194" s="84"/>
      <c r="R194" s="84"/>
      <c r="S194" s="84"/>
      <c r="T194" s="84"/>
    </row>
    <row r="195" spans="17:20">
      <c r="Q195" s="84"/>
      <c r="R195" s="84"/>
      <c r="S195" s="84"/>
      <c r="T195" s="84"/>
    </row>
    <row r="196" spans="17:20">
      <c r="Q196" s="84"/>
      <c r="R196" s="84"/>
      <c r="S196" s="84"/>
      <c r="T196" s="84"/>
    </row>
    <row r="197" spans="17:20">
      <c r="Q197" s="84"/>
      <c r="R197" s="84"/>
      <c r="S197" s="84"/>
      <c r="T197" s="84"/>
    </row>
    <row r="198" spans="17:20">
      <c r="Q198" s="84"/>
      <c r="R198" s="84"/>
      <c r="S198" s="84"/>
      <c r="T198" s="84"/>
    </row>
    <row r="199" spans="17:20">
      <c r="Q199" s="84"/>
      <c r="R199" s="84"/>
      <c r="S199" s="84"/>
      <c r="T199" s="84"/>
    </row>
    <row r="200" spans="17:20">
      <c r="Q200" s="84"/>
      <c r="R200" s="84"/>
      <c r="S200" s="84"/>
      <c r="T200" s="84"/>
    </row>
    <row r="201" spans="17:20">
      <c r="Q201" s="84"/>
      <c r="R201" s="84"/>
      <c r="S201" s="84"/>
      <c r="T201" s="84"/>
    </row>
    <row r="202" spans="17:20">
      <c r="Q202" s="84"/>
      <c r="R202" s="84"/>
      <c r="S202" s="84"/>
      <c r="T202" s="84"/>
    </row>
    <row r="203" spans="17:20">
      <c r="Q203" s="84"/>
      <c r="R203" s="84"/>
      <c r="S203" s="84"/>
      <c r="T203" s="84"/>
    </row>
    <row r="204" spans="17:20">
      <c r="Q204" s="84"/>
      <c r="R204" s="84"/>
      <c r="S204" s="84"/>
      <c r="T204" s="84"/>
    </row>
    <row r="205" spans="17:20">
      <c r="Q205" s="84"/>
      <c r="R205" s="84"/>
      <c r="S205" s="84"/>
      <c r="T205" s="84"/>
    </row>
    <row r="206" spans="17:20">
      <c r="Q206" s="84"/>
      <c r="R206" s="84"/>
      <c r="S206" s="84"/>
      <c r="T206" s="84"/>
    </row>
    <row r="207" spans="17:20">
      <c r="Q207" s="84"/>
      <c r="R207" s="84"/>
      <c r="S207" s="84"/>
      <c r="T207" s="84"/>
    </row>
    <row r="208" spans="17:20">
      <c r="Q208" s="84"/>
      <c r="R208" s="84"/>
      <c r="S208" s="84"/>
      <c r="T208" s="84"/>
    </row>
    <row r="209" spans="17:20">
      <c r="Q209" s="84"/>
      <c r="R209" s="84"/>
      <c r="S209" s="84"/>
      <c r="T209" s="84"/>
    </row>
    <row r="210" spans="17:20">
      <c r="Q210" s="84"/>
      <c r="R210" s="84"/>
      <c r="S210" s="84"/>
      <c r="T210" s="84"/>
    </row>
    <row r="211" spans="17:20">
      <c r="Q211" s="84"/>
      <c r="R211" s="84"/>
      <c r="S211" s="84"/>
      <c r="T211" s="84"/>
    </row>
    <row r="212" spans="17:20">
      <c r="Q212" s="84"/>
      <c r="R212" s="84"/>
      <c r="S212" s="84"/>
      <c r="T212" s="84"/>
    </row>
    <row r="213" spans="17:20">
      <c r="Q213" s="84"/>
      <c r="R213" s="84"/>
      <c r="S213" s="84"/>
      <c r="T213" s="84"/>
    </row>
    <row r="214" spans="17:20">
      <c r="Q214" s="84"/>
      <c r="R214" s="84"/>
      <c r="S214" s="84"/>
      <c r="T214" s="84"/>
    </row>
    <row r="215" spans="17:20">
      <c r="Q215" s="84"/>
      <c r="R215" s="84"/>
      <c r="S215" s="84"/>
      <c r="T215" s="84"/>
    </row>
    <row r="216" spans="17:20">
      <c r="Q216" s="84"/>
      <c r="R216" s="84"/>
      <c r="S216" s="84"/>
      <c r="T216" s="84"/>
    </row>
    <row r="217" spans="17:20">
      <c r="Q217" s="84"/>
      <c r="R217" s="84"/>
      <c r="S217" s="84"/>
      <c r="T217" s="84"/>
    </row>
    <row r="218" spans="17:20">
      <c r="Q218" s="84"/>
      <c r="R218" s="84"/>
      <c r="S218" s="84"/>
      <c r="T218" s="84"/>
    </row>
    <row r="219" spans="17:20">
      <c r="Q219" s="84"/>
      <c r="R219" s="84"/>
      <c r="S219" s="84"/>
      <c r="T219" s="84"/>
    </row>
    <row r="220" spans="17:20">
      <c r="Q220" s="84"/>
      <c r="R220" s="84"/>
      <c r="S220" s="84"/>
      <c r="T220" s="84"/>
    </row>
    <row r="221" spans="17:20">
      <c r="Q221" s="84"/>
      <c r="R221" s="84"/>
      <c r="S221" s="84"/>
      <c r="T221" s="84"/>
    </row>
    <row r="222" spans="17:20">
      <c r="Q222" s="84"/>
      <c r="R222" s="84"/>
      <c r="S222" s="84"/>
      <c r="T222" s="84"/>
    </row>
    <row r="223" spans="17:20">
      <c r="Q223" s="84"/>
      <c r="R223" s="84"/>
      <c r="S223" s="84"/>
      <c r="T223" s="84"/>
    </row>
    <row r="224" spans="17:20">
      <c r="Q224" s="84"/>
      <c r="R224" s="84"/>
      <c r="S224" s="84"/>
      <c r="T224" s="84"/>
    </row>
    <row r="225" spans="17:20">
      <c r="Q225" s="84"/>
      <c r="R225" s="84"/>
      <c r="S225" s="84"/>
      <c r="T225" s="84"/>
    </row>
    <row r="226" spans="17:20">
      <c r="Q226" s="84"/>
      <c r="R226" s="84"/>
      <c r="S226" s="84"/>
      <c r="T226" s="84"/>
    </row>
    <row r="227" spans="17:20">
      <c r="Q227" s="84"/>
      <c r="R227" s="84"/>
      <c r="S227" s="84"/>
      <c r="T227" s="84"/>
    </row>
    <row r="228" spans="17:20">
      <c r="Q228" s="84"/>
      <c r="R228" s="84"/>
      <c r="S228" s="84"/>
      <c r="T228" s="84"/>
    </row>
    <row r="229" spans="17:20">
      <c r="Q229" s="84"/>
      <c r="R229" s="84"/>
      <c r="S229" s="84"/>
      <c r="T229" s="84"/>
    </row>
    <row r="230" spans="17:20">
      <c r="Q230" s="84"/>
      <c r="R230" s="84"/>
      <c r="S230" s="84"/>
      <c r="T230" s="84"/>
    </row>
    <row r="231" spans="17:20">
      <c r="Q231" s="84"/>
      <c r="R231" s="84"/>
      <c r="S231" s="84"/>
      <c r="T231" s="84"/>
    </row>
    <row r="232" spans="17:20">
      <c r="Q232" s="84"/>
      <c r="R232" s="84"/>
      <c r="S232" s="84"/>
      <c r="T232" s="84"/>
    </row>
    <row r="233" spans="17:20">
      <c r="Q233" s="84"/>
      <c r="R233" s="84"/>
      <c r="S233" s="84"/>
      <c r="T233" s="84"/>
    </row>
    <row r="234" spans="17:20">
      <c r="Q234" s="84"/>
      <c r="R234" s="84"/>
      <c r="S234" s="84"/>
      <c r="T234" s="84"/>
    </row>
    <row r="235" spans="17:20">
      <c r="Q235" s="84"/>
      <c r="R235" s="84"/>
      <c r="S235" s="84"/>
      <c r="T235" s="84"/>
    </row>
    <row r="236" spans="17:20">
      <c r="Q236" s="84"/>
      <c r="R236" s="84"/>
      <c r="S236" s="84"/>
      <c r="T236" s="84"/>
    </row>
    <row r="237" spans="17:20">
      <c r="Q237" s="84"/>
      <c r="R237" s="84"/>
      <c r="S237" s="84"/>
      <c r="T237" s="84"/>
    </row>
    <row r="238" spans="17:20">
      <c r="Q238" s="84"/>
      <c r="R238" s="84"/>
      <c r="S238" s="84"/>
      <c r="T238" s="84"/>
    </row>
    <row r="239" spans="17:20">
      <c r="Q239" s="84"/>
      <c r="R239" s="84"/>
      <c r="S239" s="84"/>
      <c r="T239" s="84"/>
    </row>
    <row r="240" spans="17:20">
      <c r="Q240" s="84"/>
      <c r="R240" s="84"/>
      <c r="S240" s="84"/>
      <c r="T240" s="84"/>
    </row>
    <row r="241" spans="17:20">
      <c r="Q241" s="84"/>
      <c r="R241" s="84"/>
      <c r="S241" s="84"/>
      <c r="T241" s="84"/>
    </row>
    <row r="242" spans="17:20">
      <c r="Q242" s="84"/>
      <c r="R242" s="84"/>
      <c r="S242" s="84"/>
      <c r="T242" s="84"/>
    </row>
    <row r="243" spans="17:20">
      <c r="Q243" s="84"/>
      <c r="R243" s="84"/>
      <c r="S243" s="84"/>
      <c r="T243" s="84"/>
    </row>
    <row r="244" spans="17:20">
      <c r="Q244" s="84"/>
      <c r="R244" s="84"/>
      <c r="S244" s="84"/>
      <c r="T244" s="84"/>
    </row>
    <row r="245" spans="17:20">
      <c r="Q245" s="84"/>
      <c r="R245" s="84"/>
      <c r="S245" s="84"/>
      <c r="T245" s="84"/>
    </row>
    <row r="246" spans="17:20">
      <c r="Q246" s="84"/>
      <c r="R246" s="84"/>
      <c r="S246" s="84"/>
      <c r="T246" s="84"/>
    </row>
    <row r="247" spans="17:20">
      <c r="Q247" s="84"/>
      <c r="R247" s="84"/>
      <c r="S247" s="84"/>
      <c r="T247" s="84"/>
    </row>
    <row r="248" spans="17:20">
      <c r="Q248" s="84"/>
      <c r="R248" s="84"/>
      <c r="S248" s="84"/>
      <c r="T248" s="84"/>
    </row>
    <row r="249" spans="17:20">
      <c r="Q249" s="84"/>
      <c r="R249" s="84"/>
      <c r="S249" s="84"/>
      <c r="T249" s="84"/>
    </row>
    <row r="250" spans="17:20">
      <c r="Q250" s="84"/>
      <c r="R250" s="84"/>
      <c r="S250" s="84"/>
      <c r="T250" s="84"/>
    </row>
    <row r="251" spans="17:20">
      <c r="Q251" s="84"/>
      <c r="R251" s="84"/>
      <c r="S251" s="84"/>
      <c r="T251" s="84"/>
    </row>
    <row r="252" spans="17:20">
      <c r="Q252" s="84"/>
      <c r="R252" s="84"/>
      <c r="S252" s="84"/>
      <c r="T252" s="84"/>
    </row>
    <row r="253" spans="17:20">
      <c r="Q253" s="84"/>
      <c r="R253" s="84"/>
      <c r="S253" s="84"/>
      <c r="T253" s="84"/>
    </row>
    <row r="254" spans="17:20">
      <c r="Q254" s="84"/>
      <c r="R254" s="84"/>
      <c r="S254" s="84"/>
      <c r="T254" s="84"/>
    </row>
    <row r="255" spans="17:20">
      <c r="Q255" s="84"/>
      <c r="R255" s="84"/>
      <c r="S255" s="84"/>
      <c r="T255" s="84"/>
    </row>
    <row r="256" spans="17:20">
      <c r="Q256" s="84"/>
      <c r="R256" s="84"/>
      <c r="S256" s="84"/>
      <c r="T256" s="84"/>
    </row>
    <row r="257" spans="17:20">
      <c r="Q257" s="84"/>
      <c r="R257" s="84"/>
      <c r="S257" s="84"/>
      <c r="T257" s="84"/>
    </row>
    <row r="258" spans="17:20">
      <c r="Q258" s="84"/>
      <c r="R258" s="84"/>
      <c r="S258" s="84"/>
      <c r="T258" s="84"/>
    </row>
    <row r="259" spans="17:20">
      <c r="Q259" s="84"/>
      <c r="R259" s="84"/>
      <c r="S259" s="84"/>
      <c r="T259" s="84"/>
    </row>
    <row r="260" spans="17:20">
      <c r="Q260" s="84"/>
      <c r="R260" s="84"/>
      <c r="S260" s="84"/>
      <c r="T260" s="84"/>
    </row>
    <row r="261" spans="17:20">
      <c r="Q261" s="84"/>
      <c r="R261" s="84"/>
      <c r="S261" s="84"/>
      <c r="T261" s="84"/>
    </row>
    <row r="262" spans="17:20">
      <c r="Q262" s="84"/>
      <c r="R262" s="84"/>
      <c r="S262" s="84"/>
      <c r="T262" s="84"/>
    </row>
    <row r="263" spans="17:20">
      <c r="Q263" s="84"/>
      <c r="R263" s="84"/>
      <c r="S263" s="84"/>
      <c r="T263" s="84"/>
    </row>
    <row r="264" spans="17:20">
      <c r="Q264" s="84"/>
      <c r="R264" s="84"/>
      <c r="S264" s="84"/>
      <c r="T264" s="84"/>
    </row>
    <row r="265" spans="17:20">
      <c r="Q265" s="84"/>
      <c r="R265" s="84"/>
      <c r="S265" s="84"/>
      <c r="T265" s="84"/>
    </row>
    <row r="266" spans="17:20">
      <c r="Q266" s="84"/>
      <c r="R266" s="84"/>
      <c r="S266" s="84"/>
      <c r="T266" s="84"/>
    </row>
    <row r="267" spans="17:20">
      <c r="Q267" s="84"/>
      <c r="R267" s="84"/>
      <c r="S267" s="84"/>
      <c r="T267" s="84"/>
    </row>
    <row r="268" spans="17:20">
      <c r="Q268" s="84"/>
      <c r="R268" s="84"/>
      <c r="S268" s="84"/>
      <c r="T268" s="84"/>
    </row>
    <row r="269" spans="17:20">
      <c r="Q269" s="84"/>
      <c r="R269" s="84"/>
      <c r="S269" s="84"/>
      <c r="T269" s="84"/>
    </row>
    <row r="270" spans="17:20">
      <c r="Q270" s="84"/>
      <c r="R270" s="84"/>
      <c r="S270" s="84"/>
      <c r="T270" s="84"/>
    </row>
    <row r="271" spans="17:20">
      <c r="Q271" s="84"/>
      <c r="R271" s="84"/>
      <c r="S271" s="84"/>
      <c r="T271" s="84"/>
    </row>
    <row r="272" spans="17:20">
      <c r="Q272" s="84"/>
      <c r="R272" s="84"/>
      <c r="S272" s="84"/>
      <c r="T272" s="84"/>
    </row>
    <row r="273" spans="17:20">
      <c r="Q273" s="84"/>
      <c r="R273" s="84"/>
      <c r="S273" s="84"/>
      <c r="T273" s="84"/>
    </row>
    <row r="274" spans="17:20">
      <c r="Q274" s="84"/>
      <c r="R274" s="84"/>
      <c r="S274" s="84"/>
      <c r="T274" s="84"/>
    </row>
    <row r="275" spans="17:20">
      <c r="Q275" s="84"/>
      <c r="R275" s="84"/>
      <c r="S275" s="84"/>
      <c r="T275" s="84"/>
    </row>
    <row r="276" spans="17:20">
      <c r="Q276" s="84"/>
      <c r="R276" s="84"/>
      <c r="S276" s="84"/>
      <c r="T276" s="84"/>
    </row>
    <row r="277" spans="17:20">
      <c r="Q277" s="84"/>
      <c r="R277" s="84"/>
      <c r="S277" s="84"/>
      <c r="T277" s="84"/>
    </row>
    <row r="278" spans="17:20">
      <c r="Q278" s="84"/>
      <c r="R278" s="84"/>
      <c r="S278" s="84"/>
      <c r="T278" s="84"/>
    </row>
    <row r="279" spans="17:20">
      <c r="Q279" s="84"/>
      <c r="R279" s="84"/>
      <c r="S279" s="84"/>
      <c r="T279" s="84"/>
    </row>
    <row r="280" spans="17:20">
      <c r="Q280" s="84"/>
      <c r="R280" s="84"/>
      <c r="S280" s="84"/>
      <c r="T280" s="84"/>
    </row>
    <row r="281" spans="17:20">
      <c r="Q281" s="84"/>
      <c r="R281" s="84"/>
      <c r="S281" s="84"/>
      <c r="T281" s="84"/>
    </row>
    <row r="282" spans="17:20">
      <c r="Q282" s="84"/>
      <c r="R282" s="84"/>
      <c r="S282" s="84"/>
      <c r="T282" s="84"/>
    </row>
    <row r="283" spans="17:20">
      <c r="Q283" s="84"/>
      <c r="R283" s="84"/>
      <c r="S283" s="84"/>
      <c r="T283" s="84"/>
    </row>
    <row r="284" spans="17:20">
      <c r="Q284" s="84"/>
      <c r="R284" s="84"/>
      <c r="S284" s="84"/>
      <c r="T284" s="84"/>
    </row>
    <row r="285" spans="17:20">
      <c r="Q285" s="84"/>
      <c r="R285" s="84"/>
      <c r="S285" s="84"/>
      <c r="T285" s="84"/>
    </row>
    <row r="286" spans="17:20">
      <c r="Q286" s="84"/>
      <c r="R286" s="84"/>
      <c r="S286" s="84"/>
      <c r="T286" s="84"/>
    </row>
    <row r="287" spans="17:20">
      <c r="Q287" s="84"/>
      <c r="R287" s="84"/>
      <c r="S287" s="84"/>
      <c r="T287" s="84"/>
    </row>
    <row r="288" spans="17:20">
      <c r="Q288" s="84"/>
      <c r="R288" s="84"/>
      <c r="S288" s="84"/>
      <c r="T288" s="84"/>
    </row>
    <row r="289" spans="17:20">
      <c r="Q289" s="84"/>
      <c r="R289" s="84"/>
      <c r="S289" s="84"/>
      <c r="T289" s="84"/>
    </row>
    <row r="290" spans="17:20">
      <c r="Q290" s="84"/>
      <c r="R290" s="84"/>
      <c r="S290" s="84"/>
      <c r="T290" s="84"/>
    </row>
    <row r="291" spans="17:20">
      <c r="Q291" s="84"/>
      <c r="R291" s="84"/>
      <c r="S291" s="84"/>
      <c r="T291" s="84"/>
    </row>
    <row r="292" spans="17:20">
      <c r="Q292" s="84"/>
      <c r="R292" s="84"/>
      <c r="S292" s="84"/>
      <c r="T292" s="84"/>
    </row>
    <row r="293" spans="17:20">
      <c r="Q293" s="84"/>
      <c r="R293" s="84"/>
      <c r="S293" s="84"/>
      <c r="T293" s="84"/>
    </row>
    <row r="294" spans="17:20">
      <c r="Q294" s="84"/>
      <c r="R294" s="84"/>
      <c r="S294" s="84"/>
      <c r="T294" s="84"/>
    </row>
    <row r="295" spans="17:20">
      <c r="Q295" s="84"/>
      <c r="R295" s="84"/>
      <c r="S295" s="84"/>
      <c r="T295" s="84"/>
    </row>
    <row r="296" spans="17:20">
      <c r="Q296" s="84"/>
      <c r="R296" s="84"/>
      <c r="S296" s="84"/>
      <c r="T296" s="84"/>
    </row>
    <row r="297" spans="17:20">
      <c r="Q297" s="84"/>
      <c r="R297" s="84"/>
      <c r="S297" s="84"/>
      <c r="T297" s="84"/>
    </row>
    <row r="298" spans="17:20">
      <c r="Q298" s="84"/>
      <c r="R298" s="84"/>
      <c r="S298" s="84"/>
      <c r="T298" s="84"/>
    </row>
    <row r="299" spans="17:20">
      <c r="Q299" s="84"/>
      <c r="R299" s="84"/>
      <c r="S299" s="84"/>
      <c r="T299" s="84"/>
    </row>
    <row r="300" spans="17:20">
      <c r="Q300" s="84"/>
      <c r="R300" s="84"/>
      <c r="S300" s="84"/>
      <c r="T300" s="84"/>
    </row>
    <row r="301" spans="17:20">
      <c r="Q301" s="84"/>
      <c r="R301" s="84"/>
      <c r="S301" s="84"/>
      <c r="T301" s="84"/>
    </row>
    <row r="302" spans="17:20">
      <c r="Q302" s="84"/>
      <c r="R302" s="84"/>
      <c r="S302" s="84"/>
      <c r="T302" s="84"/>
    </row>
    <row r="303" spans="17:20">
      <c r="Q303" s="84"/>
      <c r="R303" s="84"/>
      <c r="S303" s="84"/>
      <c r="T303" s="84"/>
    </row>
    <row r="304" spans="17:20">
      <c r="Q304" s="84"/>
      <c r="R304" s="84"/>
      <c r="S304" s="84"/>
      <c r="T304" s="84"/>
    </row>
    <row r="305" spans="17:20">
      <c r="Q305" s="84"/>
      <c r="R305" s="84"/>
      <c r="S305" s="84"/>
      <c r="T305" s="84"/>
    </row>
    <row r="306" spans="17:20">
      <c r="Q306" s="84"/>
      <c r="R306" s="84"/>
      <c r="S306" s="84"/>
      <c r="T306" s="84"/>
    </row>
    <row r="307" spans="17:20">
      <c r="Q307" s="84"/>
      <c r="R307" s="84"/>
      <c r="S307" s="84"/>
      <c r="T307" s="84"/>
    </row>
    <row r="308" spans="17:20">
      <c r="Q308" s="84"/>
      <c r="R308" s="84"/>
      <c r="S308" s="84"/>
      <c r="T308" s="84"/>
    </row>
    <row r="309" spans="17:20">
      <c r="Q309" s="84"/>
      <c r="R309" s="84"/>
      <c r="S309" s="84"/>
      <c r="T309" s="84"/>
    </row>
    <row r="310" spans="17:20">
      <c r="Q310" s="84"/>
      <c r="R310" s="84"/>
      <c r="S310" s="84"/>
      <c r="T310" s="84"/>
    </row>
    <row r="311" spans="17:20">
      <c r="Q311" s="84"/>
      <c r="R311" s="84"/>
      <c r="S311" s="84"/>
      <c r="T311" s="84"/>
    </row>
    <row r="312" spans="17:20">
      <c r="Q312" s="84"/>
      <c r="R312" s="84"/>
      <c r="S312" s="84"/>
      <c r="T312" s="84"/>
    </row>
    <row r="313" spans="17:20">
      <c r="Q313" s="84"/>
      <c r="R313" s="84"/>
      <c r="S313" s="84"/>
      <c r="T313" s="84"/>
    </row>
    <row r="314" spans="17:20">
      <c r="Q314" s="84"/>
      <c r="R314" s="84"/>
      <c r="S314" s="84"/>
      <c r="T314" s="84"/>
    </row>
    <row r="315" spans="17:20">
      <c r="Q315" s="84"/>
      <c r="R315" s="84"/>
      <c r="S315" s="84"/>
      <c r="T315" s="84"/>
    </row>
    <row r="316" spans="17:20">
      <c r="Q316" s="84"/>
      <c r="R316" s="84"/>
      <c r="S316" s="84"/>
      <c r="T316" s="84"/>
    </row>
    <row r="317" spans="17:20">
      <c r="Q317" s="84"/>
      <c r="R317" s="84"/>
      <c r="S317" s="84"/>
      <c r="T317" s="84"/>
    </row>
    <row r="318" spans="17:20">
      <c r="Q318" s="84"/>
      <c r="R318" s="84"/>
      <c r="S318" s="84"/>
      <c r="T318" s="84"/>
    </row>
    <row r="319" spans="17:20">
      <c r="Q319" s="84"/>
      <c r="R319" s="84"/>
      <c r="S319" s="84"/>
      <c r="T319" s="84"/>
    </row>
    <row r="320" spans="17:20">
      <c r="Q320" s="84"/>
      <c r="R320" s="84"/>
      <c r="S320" s="84"/>
      <c r="T320" s="84"/>
    </row>
    <row r="321" spans="17:20">
      <c r="Q321" s="84"/>
      <c r="R321" s="84"/>
      <c r="S321" s="84"/>
      <c r="T321" s="84"/>
    </row>
    <row r="322" spans="17:20">
      <c r="Q322" s="84"/>
      <c r="R322" s="84"/>
      <c r="S322" s="84"/>
      <c r="T322" s="84"/>
    </row>
    <row r="323" spans="17:20">
      <c r="Q323" s="84"/>
      <c r="R323" s="84"/>
      <c r="S323" s="84"/>
      <c r="T323" s="84"/>
    </row>
    <row r="324" spans="17:20">
      <c r="Q324" s="84"/>
      <c r="R324" s="84"/>
      <c r="S324" s="84"/>
      <c r="T324" s="84"/>
    </row>
    <row r="325" spans="17:20">
      <c r="Q325" s="84"/>
      <c r="R325" s="84"/>
      <c r="S325" s="84"/>
      <c r="T325" s="84"/>
    </row>
    <row r="326" spans="17:20">
      <c r="Q326" s="84"/>
      <c r="R326" s="84"/>
      <c r="S326" s="84"/>
      <c r="T326" s="84"/>
    </row>
    <row r="327" spans="17:20">
      <c r="Q327" s="84"/>
      <c r="R327" s="84"/>
      <c r="S327" s="84"/>
      <c r="T327" s="84"/>
    </row>
    <row r="328" spans="17:20">
      <c r="Q328" s="84"/>
      <c r="R328" s="84"/>
      <c r="S328" s="84"/>
      <c r="T328" s="84"/>
    </row>
    <row r="329" spans="17:20">
      <c r="Q329" s="84"/>
      <c r="R329" s="84"/>
      <c r="S329" s="84"/>
      <c r="T329" s="84"/>
    </row>
    <row r="330" spans="17:20">
      <c r="Q330" s="84"/>
      <c r="R330" s="84"/>
      <c r="S330" s="84"/>
      <c r="T330" s="84"/>
    </row>
    <row r="331" spans="17:20">
      <c r="Q331" s="84"/>
      <c r="R331" s="84"/>
      <c r="S331" s="84"/>
      <c r="T331" s="84"/>
    </row>
    <row r="332" spans="17:20">
      <c r="Q332" s="84"/>
      <c r="R332" s="84"/>
      <c r="S332" s="84"/>
      <c r="T332" s="84"/>
    </row>
    <row r="333" spans="17:20">
      <c r="Q333" s="84"/>
      <c r="R333" s="84"/>
      <c r="S333" s="84"/>
      <c r="T333" s="84"/>
    </row>
    <row r="334" spans="17:20">
      <c r="Q334" s="84"/>
      <c r="R334" s="84"/>
      <c r="S334" s="84"/>
      <c r="T334" s="84"/>
    </row>
    <row r="335" spans="17:20">
      <c r="Q335" s="84"/>
      <c r="R335" s="84"/>
      <c r="S335" s="84"/>
      <c r="T335" s="84"/>
    </row>
    <row r="336" spans="17:20">
      <c r="Q336" s="84"/>
      <c r="R336" s="84"/>
      <c r="S336" s="84"/>
      <c r="T336" s="84"/>
    </row>
    <row r="337" spans="17:20">
      <c r="Q337" s="84"/>
      <c r="R337" s="84"/>
      <c r="S337" s="84"/>
      <c r="T337" s="84"/>
    </row>
    <row r="338" spans="17:20">
      <c r="Q338" s="84"/>
      <c r="R338" s="84"/>
      <c r="S338" s="84"/>
      <c r="T338" s="84"/>
    </row>
    <row r="339" spans="17:20">
      <c r="Q339" s="84"/>
      <c r="R339" s="84"/>
      <c r="S339" s="84"/>
      <c r="T339" s="84"/>
    </row>
    <row r="340" spans="17:20">
      <c r="Q340" s="84"/>
      <c r="R340" s="84"/>
      <c r="S340" s="84"/>
      <c r="T340" s="84"/>
    </row>
    <row r="341" spans="17:20">
      <c r="Q341" s="84"/>
      <c r="R341" s="84"/>
      <c r="S341" s="84"/>
      <c r="T341" s="84"/>
    </row>
    <row r="342" spans="17:20">
      <c r="Q342" s="84"/>
      <c r="R342" s="84"/>
      <c r="S342" s="84"/>
      <c r="T342" s="84"/>
    </row>
    <row r="343" spans="17:20">
      <c r="Q343" s="84"/>
      <c r="R343" s="84"/>
      <c r="S343" s="84"/>
      <c r="T343" s="84"/>
    </row>
    <row r="344" spans="17:20">
      <c r="Q344" s="84"/>
      <c r="R344" s="84"/>
      <c r="S344" s="84"/>
      <c r="T344" s="84"/>
    </row>
    <row r="345" spans="17:20">
      <c r="Q345" s="84"/>
      <c r="R345" s="84"/>
      <c r="S345" s="84"/>
      <c r="T345" s="84"/>
    </row>
    <row r="346" spans="17:20">
      <c r="Q346" s="84"/>
      <c r="R346" s="84"/>
      <c r="S346" s="84"/>
      <c r="T346" s="84"/>
    </row>
    <row r="347" spans="17:20">
      <c r="Q347" s="84"/>
      <c r="R347" s="84"/>
      <c r="S347" s="84"/>
      <c r="T347" s="84"/>
    </row>
    <row r="348" spans="17:20">
      <c r="Q348" s="84"/>
      <c r="R348" s="84"/>
      <c r="S348" s="84"/>
      <c r="T348" s="84"/>
    </row>
    <row r="349" spans="17:20">
      <c r="Q349" s="84"/>
      <c r="R349" s="84"/>
      <c r="S349" s="84"/>
      <c r="T349" s="84"/>
    </row>
    <row r="350" spans="17:20">
      <c r="Q350" s="84"/>
      <c r="R350" s="84"/>
      <c r="S350" s="84"/>
      <c r="T350" s="84"/>
    </row>
    <row r="351" spans="17:20">
      <c r="Q351" s="84"/>
      <c r="R351" s="84"/>
      <c r="S351" s="84"/>
      <c r="T351" s="84"/>
    </row>
    <row r="352" spans="17:20">
      <c r="Q352" s="84"/>
      <c r="R352" s="84"/>
      <c r="S352" s="84"/>
      <c r="T352" s="84"/>
    </row>
    <row r="353" spans="17:20">
      <c r="Q353" s="84"/>
      <c r="R353" s="84"/>
      <c r="S353" s="84"/>
      <c r="T353" s="84"/>
    </row>
    <row r="354" spans="17:20">
      <c r="Q354" s="84"/>
      <c r="R354" s="84"/>
      <c r="S354" s="84"/>
      <c r="T354" s="84"/>
    </row>
    <row r="355" spans="17:20">
      <c r="Q355" s="84"/>
      <c r="R355" s="84"/>
      <c r="S355" s="84"/>
      <c r="T355" s="84"/>
    </row>
    <row r="356" spans="17:20">
      <c r="Q356" s="84"/>
      <c r="R356" s="84"/>
      <c r="S356" s="84"/>
      <c r="T356" s="84"/>
    </row>
    <row r="357" spans="17:20">
      <c r="Q357" s="84"/>
      <c r="R357" s="84"/>
      <c r="S357" s="84"/>
      <c r="T357" s="84"/>
    </row>
    <row r="358" spans="17:20">
      <c r="Q358" s="84"/>
      <c r="R358" s="84"/>
      <c r="S358" s="84"/>
      <c r="T358" s="84"/>
    </row>
    <row r="359" spans="17:20">
      <c r="Q359" s="84"/>
      <c r="R359" s="84"/>
      <c r="S359" s="84"/>
      <c r="T359" s="84"/>
    </row>
    <row r="360" spans="17:20">
      <c r="Q360" s="84"/>
      <c r="R360" s="84"/>
      <c r="S360" s="84"/>
      <c r="T360" s="84"/>
    </row>
    <row r="361" spans="17:20">
      <c r="Q361" s="84"/>
      <c r="R361" s="84"/>
      <c r="S361" s="84"/>
      <c r="T361" s="84"/>
    </row>
    <row r="362" spans="17:20">
      <c r="Q362" s="84"/>
      <c r="R362" s="84"/>
      <c r="S362" s="84"/>
      <c r="T362" s="84"/>
    </row>
    <row r="363" spans="17:20">
      <c r="Q363" s="84"/>
      <c r="R363" s="84"/>
      <c r="S363" s="84"/>
      <c r="T363" s="84"/>
    </row>
    <row r="364" spans="17:20">
      <c r="Q364" s="84"/>
      <c r="R364" s="84"/>
      <c r="S364" s="84"/>
      <c r="T364" s="84"/>
    </row>
    <row r="365" spans="17:20">
      <c r="Q365" s="84"/>
      <c r="R365" s="84"/>
      <c r="S365" s="84"/>
      <c r="T365" s="84"/>
    </row>
    <row r="366" spans="17:20">
      <c r="Q366" s="84"/>
      <c r="R366" s="84"/>
      <c r="S366" s="84"/>
      <c r="T366" s="84"/>
    </row>
    <row r="367" spans="17:20">
      <c r="Q367" s="84"/>
      <c r="R367" s="84"/>
      <c r="S367" s="84"/>
      <c r="T367" s="84"/>
    </row>
    <row r="368" spans="17:20">
      <c r="Q368" s="84"/>
      <c r="R368" s="84"/>
      <c r="S368" s="84"/>
      <c r="T368" s="84"/>
    </row>
    <row r="369" spans="17:20">
      <c r="Q369" s="84"/>
      <c r="R369" s="84"/>
      <c r="S369" s="84"/>
      <c r="T369" s="84"/>
    </row>
    <row r="370" spans="17:20">
      <c r="Q370" s="84"/>
      <c r="R370" s="84"/>
      <c r="S370" s="84"/>
      <c r="T370" s="84"/>
    </row>
    <row r="371" spans="17:20">
      <c r="Q371" s="84"/>
      <c r="R371" s="84"/>
      <c r="S371" s="84"/>
      <c r="T371" s="84"/>
    </row>
    <row r="372" spans="17:20">
      <c r="Q372" s="84"/>
      <c r="R372" s="84"/>
      <c r="S372" s="84"/>
      <c r="T372" s="84"/>
    </row>
    <row r="373" spans="17:20">
      <c r="Q373" s="84"/>
      <c r="R373" s="84"/>
      <c r="S373" s="84"/>
      <c r="T373" s="84"/>
    </row>
    <row r="374" spans="17:20">
      <c r="Q374" s="84"/>
      <c r="R374" s="84"/>
      <c r="S374" s="84"/>
      <c r="T374" s="84"/>
    </row>
    <row r="375" spans="17:20">
      <c r="Q375" s="84"/>
      <c r="R375" s="84"/>
      <c r="S375" s="84"/>
      <c r="T375" s="84"/>
    </row>
    <row r="376" spans="17:20">
      <c r="Q376" s="84"/>
      <c r="R376" s="84"/>
      <c r="S376" s="84"/>
      <c r="T376" s="84"/>
    </row>
    <row r="377" spans="17:20">
      <c r="Q377" s="84"/>
      <c r="R377" s="84"/>
      <c r="S377" s="84"/>
      <c r="T377" s="84"/>
    </row>
    <row r="378" spans="17:20">
      <c r="Q378" s="84"/>
      <c r="R378" s="84"/>
      <c r="S378" s="84"/>
      <c r="T378" s="84"/>
    </row>
    <row r="379" spans="17:20">
      <c r="Q379" s="84"/>
      <c r="R379" s="84"/>
      <c r="S379" s="84"/>
      <c r="T379" s="84"/>
    </row>
    <row r="380" spans="17:20">
      <c r="Q380" s="84"/>
      <c r="R380" s="84"/>
      <c r="S380" s="84"/>
      <c r="T380" s="84"/>
    </row>
    <row r="381" spans="17:20">
      <c r="Q381" s="84"/>
      <c r="R381" s="84"/>
      <c r="S381" s="84"/>
      <c r="T381" s="84"/>
    </row>
    <row r="382" spans="17:20">
      <c r="Q382" s="84"/>
      <c r="R382" s="84"/>
      <c r="S382" s="84"/>
      <c r="T382" s="84"/>
    </row>
    <row r="383" spans="17:20">
      <c r="Q383" s="84"/>
      <c r="R383" s="84"/>
      <c r="S383" s="84"/>
      <c r="T383" s="84"/>
    </row>
    <row r="384" spans="17:20">
      <c r="Q384" s="84"/>
      <c r="R384" s="84"/>
      <c r="S384" s="84"/>
      <c r="T384" s="84"/>
    </row>
    <row r="385" spans="17:20">
      <c r="Q385" s="84"/>
      <c r="R385" s="84"/>
      <c r="S385" s="84"/>
      <c r="T385" s="84"/>
    </row>
    <row r="386" spans="17:20">
      <c r="Q386" s="84"/>
      <c r="R386" s="84"/>
      <c r="S386" s="84"/>
      <c r="T386" s="84"/>
    </row>
    <row r="387" spans="17:20">
      <c r="Q387" s="84"/>
      <c r="R387" s="84"/>
      <c r="S387" s="84"/>
      <c r="T387" s="84"/>
    </row>
    <row r="388" spans="17:20">
      <c r="Q388" s="84"/>
      <c r="R388" s="84"/>
      <c r="S388" s="84"/>
      <c r="T388" s="84"/>
    </row>
    <row r="389" spans="17:20">
      <c r="Q389" s="84"/>
      <c r="R389" s="84"/>
      <c r="S389" s="84"/>
      <c r="T389" s="84"/>
    </row>
    <row r="390" spans="17:20">
      <c r="Q390" s="84"/>
      <c r="R390" s="84"/>
      <c r="S390" s="84"/>
      <c r="T390" s="84"/>
    </row>
    <row r="391" spans="17:20">
      <c r="Q391" s="84"/>
      <c r="R391" s="84"/>
      <c r="S391" s="84"/>
      <c r="T391" s="84"/>
    </row>
    <row r="392" spans="17:20">
      <c r="Q392" s="84"/>
      <c r="R392" s="84"/>
      <c r="S392" s="84"/>
      <c r="T392" s="84"/>
    </row>
    <row r="393" spans="17:20">
      <c r="Q393" s="84"/>
      <c r="R393" s="84"/>
      <c r="S393" s="84"/>
      <c r="T393" s="84"/>
    </row>
    <row r="394" spans="17:20">
      <c r="Q394" s="84"/>
      <c r="R394" s="84"/>
      <c r="S394" s="84"/>
      <c r="T394" s="84"/>
    </row>
    <row r="395" spans="17:20">
      <c r="Q395" s="84"/>
      <c r="R395" s="84"/>
      <c r="S395" s="84"/>
      <c r="T395" s="84"/>
    </row>
    <row r="396" spans="17:20">
      <c r="Q396" s="84"/>
      <c r="R396" s="84"/>
      <c r="S396" s="84"/>
      <c r="T396" s="84"/>
    </row>
    <row r="397" spans="17:20">
      <c r="Q397" s="84"/>
      <c r="R397" s="84"/>
      <c r="S397" s="84"/>
      <c r="T397" s="84"/>
    </row>
    <row r="398" spans="17:20">
      <c r="Q398" s="84"/>
      <c r="R398" s="84"/>
      <c r="S398" s="84"/>
      <c r="T398" s="84"/>
    </row>
    <row r="399" spans="17:20">
      <c r="Q399" s="84"/>
      <c r="R399" s="84"/>
      <c r="S399" s="84"/>
      <c r="T399" s="84"/>
    </row>
    <row r="400" spans="17:20">
      <c r="Q400" s="84"/>
      <c r="R400" s="84"/>
      <c r="S400" s="84"/>
      <c r="T400" s="84"/>
    </row>
    <row r="401" spans="17:20">
      <c r="Q401" s="84"/>
      <c r="R401" s="84"/>
      <c r="S401" s="84"/>
      <c r="T401" s="84"/>
    </row>
    <row r="402" spans="17:20">
      <c r="Q402" s="84"/>
      <c r="R402" s="84"/>
      <c r="S402" s="84"/>
      <c r="T402" s="84"/>
    </row>
    <row r="403" spans="17:20">
      <c r="Q403" s="84"/>
      <c r="R403" s="84"/>
      <c r="S403" s="84"/>
      <c r="T403" s="84"/>
    </row>
    <row r="404" spans="17:20">
      <c r="Q404" s="84"/>
      <c r="R404" s="84"/>
      <c r="S404" s="84"/>
      <c r="T404" s="84"/>
    </row>
    <row r="405" spans="17:20">
      <c r="Q405" s="84"/>
      <c r="R405" s="84"/>
      <c r="S405" s="84"/>
      <c r="T405" s="84"/>
    </row>
    <row r="406" spans="17:20">
      <c r="Q406" s="84"/>
      <c r="R406" s="84"/>
      <c r="S406" s="84"/>
      <c r="T406" s="84"/>
    </row>
    <row r="407" spans="17:20">
      <c r="Q407" s="84"/>
      <c r="R407" s="84"/>
      <c r="S407" s="84"/>
      <c r="T407" s="84"/>
    </row>
    <row r="408" spans="17:20">
      <c r="Q408" s="84"/>
      <c r="R408" s="84"/>
      <c r="S408" s="84"/>
      <c r="T408" s="84"/>
    </row>
    <row r="409" spans="17:20">
      <c r="Q409" s="84"/>
      <c r="R409" s="84"/>
      <c r="S409" s="84"/>
      <c r="T409" s="84"/>
    </row>
    <row r="410" spans="17:20">
      <c r="Q410" s="84"/>
      <c r="R410" s="84"/>
      <c r="S410" s="84"/>
      <c r="T410" s="84"/>
    </row>
    <row r="411" spans="17:20">
      <c r="Q411" s="84"/>
      <c r="R411" s="84"/>
      <c r="S411" s="84"/>
      <c r="T411" s="84"/>
    </row>
    <row r="412" spans="17:20">
      <c r="Q412" s="84"/>
      <c r="R412" s="84"/>
      <c r="S412" s="84"/>
      <c r="T412" s="84"/>
    </row>
    <row r="413" spans="17:20">
      <c r="Q413" s="84"/>
      <c r="R413" s="84"/>
      <c r="S413" s="84"/>
      <c r="T413" s="84"/>
    </row>
    <row r="414" spans="17:20">
      <c r="Q414" s="84"/>
      <c r="R414" s="84"/>
      <c r="S414" s="84"/>
      <c r="T414" s="84"/>
    </row>
    <row r="415" spans="17:20">
      <c r="Q415" s="84"/>
      <c r="R415" s="84"/>
      <c r="S415" s="84"/>
      <c r="T415" s="84"/>
    </row>
    <row r="416" spans="17:20">
      <c r="Q416" s="84"/>
      <c r="R416" s="84"/>
      <c r="S416" s="84"/>
      <c r="T416" s="84"/>
    </row>
    <row r="417" spans="17:20">
      <c r="Q417" s="84"/>
      <c r="R417" s="84"/>
      <c r="S417" s="84"/>
      <c r="T417" s="84"/>
    </row>
    <row r="418" spans="17:20">
      <c r="Q418" s="84"/>
      <c r="R418" s="84"/>
      <c r="S418" s="84"/>
      <c r="T418" s="84"/>
    </row>
    <row r="419" spans="17:20">
      <c r="Q419" s="84"/>
      <c r="R419" s="84"/>
      <c r="S419" s="84"/>
      <c r="T419" s="84"/>
    </row>
    <row r="420" spans="17:20">
      <c r="Q420" s="84"/>
      <c r="R420" s="84"/>
      <c r="S420" s="84"/>
      <c r="T420" s="84"/>
    </row>
    <row r="421" spans="17:20">
      <c r="Q421" s="84"/>
      <c r="R421" s="84"/>
      <c r="S421" s="84"/>
      <c r="T421" s="84"/>
    </row>
    <row r="422" spans="17:20">
      <c r="Q422" s="84"/>
      <c r="R422" s="84"/>
      <c r="S422" s="84"/>
      <c r="T422" s="84"/>
    </row>
    <row r="423" spans="17:20">
      <c r="Q423" s="84"/>
      <c r="R423" s="84"/>
      <c r="S423" s="84"/>
      <c r="T423" s="84"/>
    </row>
    <row r="424" spans="17:20">
      <c r="Q424" s="84"/>
      <c r="R424" s="84"/>
      <c r="S424" s="84"/>
      <c r="T424" s="84"/>
    </row>
    <row r="425" spans="17:20">
      <c r="Q425" s="84"/>
      <c r="R425" s="84"/>
      <c r="S425" s="84"/>
      <c r="T425" s="84"/>
    </row>
    <row r="426" spans="17:20">
      <c r="Q426" s="84"/>
      <c r="R426" s="84"/>
      <c r="S426" s="84"/>
      <c r="T426" s="84"/>
    </row>
    <row r="427" spans="17:20">
      <c r="Q427" s="84"/>
      <c r="R427" s="84"/>
      <c r="S427" s="84"/>
      <c r="T427" s="84"/>
    </row>
    <row r="428" spans="17:20">
      <c r="Q428" s="84"/>
      <c r="R428" s="84"/>
      <c r="S428" s="84"/>
      <c r="T428" s="84"/>
    </row>
    <row r="429" spans="17:20">
      <c r="Q429" s="84"/>
      <c r="R429" s="84"/>
      <c r="S429" s="84"/>
      <c r="T429" s="84"/>
    </row>
    <row r="430" spans="17:20">
      <c r="Q430" s="84"/>
      <c r="R430" s="84"/>
      <c r="S430" s="84"/>
      <c r="T430" s="84"/>
    </row>
    <row r="431" spans="17:20">
      <c r="Q431" s="84"/>
      <c r="R431" s="84"/>
      <c r="S431" s="84"/>
      <c r="T431" s="84"/>
    </row>
    <row r="432" spans="17:20">
      <c r="Q432" s="84"/>
      <c r="R432" s="84"/>
      <c r="S432" s="84"/>
      <c r="T432" s="84"/>
    </row>
    <row r="433" spans="17:20">
      <c r="Q433" s="84"/>
      <c r="R433" s="84"/>
      <c r="S433" s="84"/>
      <c r="T433" s="84"/>
    </row>
    <row r="434" spans="17:20">
      <c r="Q434" s="84"/>
      <c r="R434" s="84"/>
      <c r="S434" s="84"/>
      <c r="T434" s="84"/>
    </row>
    <row r="435" spans="17:20">
      <c r="Q435" s="84"/>
      <c r="R435" s="84"/>
      <c r="S435" s="84"/>
      <c r="T435" s="84"/>
    </row>
    <row r="436" spans="17:20">
      <c r="Q436" s="84"/>
      <c r="R436" s="84"/>
      <c r="S436" s="84"/>
      <c r="T436" s="84"/>
    </row>
    <row r="437" spans="17:20">
      <c r="Q437" s="84"/>
      <c r="R437" s="84"/>
      <c r="S437" s="84"/>
      <c r="T437" s="84"/>
    </row>
    <row r="438" spans="17:20">
      <c r="Q438" s="84"/>
      <c r="R438" s="84"/>
      <c r="S438" s="84"/>
      <c r="T438" s="84"/>
    </row>
    <row r="439" spans="17:20">
      <c r="Q439" s="84"/>
      <c r="R439" s="84"/>
      <c r="S439" s="84"/>
      <c r="T439" s="84"/>
    </row>
    <row r="440" spans="17:20">
      <c r="Q440" s="84"/>
      <c r="R440" s="84"/>
      <c r="S440" s="84"/>
      <c r="T440" s="84"/>
    </row>
    <row r="441" spans="17:20">
      <c r="Q441" s="84"/>
      <c r="R441" s="84"/>
      <c r="S441" s="84"/>
      <c r="T441" s="84"/>
    </row>
    <row r="442" spans="17:20">
      <c r="Q442" s="84"/>
      <c r="R442" s="84"/>
      <c r="S442" s="84"/>
      <c r="T442" s="84"/>
    </row>
    <row r="443" spans="17:20">
      <c r="Q443" s="84"/>
      <c r="R443" s="84"/>
      <c r="S443" s="84"/>
      <c r="T443" s="84"/>
    </row>
    <row r="444" spans="17:20">
      <c r="Q444" s="84"/>
      <c r="R444" s="84"/>
      <c r="S444" s="84"/>
      <c r="T444" s="84"/>
    </row>
    <row r="445" spans="17:20">
      <c r="Q445" s="84"/>
      <c r="R445" s="84"/>
      <c r="S445" s="84"/>
      <c r="T445" s="84"/>
    </row>
    <row r="446" spans="17:20">
      <c r="Q446" s="84"/>
      <c r="R446" s="84"/>
      <c r="S446" s="84"/>
      <c r="T446" s="84"/>
    </row>
    <row r="447" spans="17:20">
      <c r="Q447" s="84"/>
      <c r="R447" s="84"/>
      <c r="S447" s="84"/>
      <c r="T447" s="84"/>
    </row>
    <row r="448" spans="17:20">
      <c r="Q448" s="84"/>
      <c r="R448" s="84"/>
      <c r="S448" s="84"/>
      <c r="T448" s="84"/>
    </row>
    <row r="449" spans="17:20">
      <c r="Q449" s="84"/>
      <c r="R449" s="84"/>
      <c r="S449" s="84"/>
      <c r="T449" s="84"/>
    </row>
    <row r="450" spans="17:20">
      <c r="Q450" s="84"/>
      <c r="R450" s="84"/>
      <c r="S450" s="84"/>
      <c r="T450" s="84"/>
    </row>
    <row r="451" spans="17:20">
      <c r="Q451" s="84"/>
      <c r="R451" s="84"/>
      <c r="S451" s="84"/>
      <c r="T451" s="84"/>
    </row>
    <row r="452" spans="17:20">
      <c r="Q452" s="84"/>
      <c r="R452" s="84"/>
      <c r="S452" s="84"/>
      <c r="T452" s="84"/>
    </row>
    <row r="453" spans="17:20">
      <c r="Q453" s="84"/>
      <c r="R453" s="84"/>
      <c r="S453" s="84"/>
      <c r="T453" s="84"/>
    </row>
    <row r="454" spans="17:20">
      <c r="Q454" s="84"/>
      <c r="R454" s="84"/>
      <c r="S454" s="84"/>
      <c r="T454" s="84"/>
    </row>
    <row r="455" spans="17:20">
      <c r="Q455" s="84"/>
      <c r="R455" s="84"/>
      <c r="S455" s="84"/>
      <c r="T455" s="84"/>
    </row>
    <row r="456" spans="17:20">
      <c r="Q456" s="84"/>
      <c r="R456" s="84"/>
      <c r="S456" s="84"/>
      <c r="T456" s="84"/>
    </row>
    <row r="457" spans="17:20">
      <c r="Q457" s="84"/>
      <c r="R457" s="84"/>
      <c r="S457" s="84"/>
      <c r="T457" s="84"/>
    </row>
    <row r="458" spans="17:20">
      <c r="Q458" s="84"/>
      <c r="R458" s="84"/>
      <c r="S458" s="84"/>
      <c r="T458" s="84"/>
    </row>
    <row r="459" spans="17:20">
      <c r="Q459" s="84"/>
      <c r="R459" s="84"/>
      <c r="S459" s="84"/>
      <c r="T459" s="84"/>
    </row>
    <row r="460" spans="17:20">
      <c r="Q460" s="84"/>
      <c r="R460" s="84"/>
      <c r="S460" s="84"/>
      <c r="T460" s="84"/>
    </row>
    <row r="461" spans="17:20">
      <c r="Q461" s="84"/>
      <c r="R461" s="84"/>
      <c r="S461" s="84"/>
      <c r="T461" s="84"/>
    </row>
    <row r="462" spans="17:20">
      <c r="Q462" s="84"/>
      <c r="R462" s="84"/>
      <c r="S462" s="84"/>
      <c r="T462" s="84"/>
    </row>
    <row r="463" spans="17:20">
      <c r="Q463" s="84"/>
      <c r="R463" s="84"/>
      <c r="S463" s="84"/>
      <c r="T463" s="84"/>
    </row>
    <row r="464" spans="17:20">
      <c r="Q464" s="84"/>
      <c r="R464" s="84"/>
      <c r="S464" s="84"/>
      <c r="T464" s="84"/>
    </row>
    <row r="465" spans="17:20">
      <c r="Q465" s="84"/>
      <c r="R465" s="84"/>
      <c r="S465" s="84"/>
      <c r="T465" s="84"/>
    </row>
    <row r="466" spans="17:20">
      <c r="Q466" s="84"/>
      <c r="R466" s="84"/>
      <c r="S466" s="84"/>
      <c r="T466" s="84"/>
    </row>
    <row r="467" spans="17:20">
      <c r="Q467" s="84"/>
      <c r="R467" s="84"/>
      <c r="S467" s="84"/>
      <c r="T467" s="84"/>
    </row>
    <row r="468" spans="17:20">
      <c r="Q468" s="84"/>
      <c r="R468" s="84"/>
      <c r="S468" s="84"/>
      <c r="T468" s="84"/>
    </row>
    <row r="469" spans="17:20">
      <c r="Q469" s="84"/>
      <c r="R469" s="84"/>
      <c r="S469" s="84"/>
      <c r="T469" s="84"/>
    </row>
    <row r="470" spans="17:20">
      <c r="Q470" s="84"/>
      <c r="R470" s="84"/>
      <c r="S470" s="84"/>
      <c r="T470" s="84"/>
    </row>
    <row r="471" spans="17:20">
      <c r="Q471" s="84"/>
      <c r="R471" s="84"/>
      <c r="S471" s="84"/>
      <c r="T471" s="84"/>
    </row>
    <row r="472" spans="17:20">
      <c r="Q472" s="84"/>
      <c r="R472" s="84"/>
      <c r="S472" s="84"/>
      <c r="T472" s="84"/>
    </row>
    <row r="473" spans="17:20">
      <c r="Q473" s="84"/>
      <c r="R473" s="84"/>
      <c r="S473" s="84"/>
      <c r="T473" s="84"/>
    </row>
    <row r="474" spans="17:20">
      <c r="Q474" s="84"/>
      <c r="R474" s="84"/>
      <c r="S474" s="84"/>
      <c r="T474" s="84"/>
    </row>
    <row r="475" spans="17:20">
      <c r="Q475" s="84"/>
      <c r="R475" s="84"/>
      <c r="S475" s="84"/>
      <c r="T475" s="84"/>
    </row>
    <row r="476" spans="17:20">
      <c r="Q476" s="84"/>
      <c r="R476" s="84"/>
      <c r="S476" s="84"/>
      <c r="T476" s="84"/>
    </row>
    <row r="477" spans="17:20">
      <c r="Q477" s="84"/>
      <c r="R477" s="84"/>
      <c r="S477" s="84"/>
      <c r="T477" s="84"/>
    </row>
    <row r="478" spans="17:20">
      <c r="Q478" s="84"/>
      <c r="R478" s="84"/>
      <c r="S478" s="84"/>
      <c r="T478" s="84"/>
    </row>
    <row r="479" spans="17:20">
      <c r="Q479" s="84"/>
      <c r="R479" s="84"/>
      <c r="S479" s="84"/>
      <c r="T479" s="84"/>
    </row>
    <row r="480" spans="17:20">
      <c r="Q480" s="84"/>
      <c r="R480" s="84"/>
      <c r="S480" s="84"/>
      <c r="T480" s="84"/>
    </row>
    <row r="481" spans="17:20">
      <c r="Q481" s="84"/>
      <c r="R481" s="84"/>
      <c r="S481" s="84"/>
      <c r="T481" s="84"/>
    </row>
    <row r="482" spans="17:20">
      <c r="Q482" s="84"/>
      <c r="R482" s="84"/>
      <c r="S482" s="84"/>
      <c r="T482" s="84"/>
    </row>
    <row r="483" spans="17:20">
      <c r="Q483" s="84"/>
      <c r="R483" s="84"/>
      <c r="S483" s="84"/>
      <c r="T483" s="84"/>
    </row>
    <row r="484" spans="17:20">
      <c r="Q484" s="84"/>
      <c r="R484" s="84"/>
      <c r="S484" s="84"/>
      <c r="T484" s="84"/>
    </row>
    <row r="485" spans="17:20">
      <c r="Q485" s="84"/>
      <c r="R485" s="84"/>
      <c r="S485" s="84"/>
      <c r="T485" s="84"/>
    </row>
    <row r="486" spans="17:20">
      <c r="Q486" s="84"/>
      <c r="R486" s="84"/>
      <c r="S486" s="84"/>
      <c r="T486" s="84"/>
    </row>
    <row r="487" spans="17:20">
      <c r="Q487" s="84"/>
      <c r="R487" s="84"/>
      <c r="S487" s="84"/>
      <c r="T487" s="84"/>
    </row>
    <row r="488" spans="17:20">
      <c r="Q488" s="84"/>
      <c r="R488" s="84"/>
      <c r="S488" s="84"/>
      <c r="T488" s="84"/>
    </row>
    <row r="489" spans="17:20">
      <c r="Q489" s="84"/>
      <c r="R489" s="84"/>
      <c r="S489" s="84"/>
      <c r="T489" s="84"/>
    </row>
    <row r="490" spans="17:20">
      <c r="Q490" s="84"/>
      <c r="R490" s="84"/>
      <c r="S490" s="84"/>
      <c r="T490" s="84"/>
    </row>
    <row r="491" spans="17:20">
      <c r="Q491" s="84"/>
      <c r="R491" s="84"/>
      <c r="S491" s="84"/>
      <c r="T491" s="84"/>
    </row>
    <row r="492" spans="17:20">
      <c r="Q492" s="84"/>
      <c r="R492" s="84"/>
      <c r="S492" s="84"/>
      <c r="T492" s="84"/>
    </row>
    <row r="493" spans="17:20">
      <c r="Q493" s="84"/>
      <c r="R493" s="84"/>
      <c r="S493" s="84"/>
      <c r="T493" s="84"/>
    </row>
    <row r="494" spans="17:20">
      <c r="Q494" s="84"/>
      <c r="R494" s="84"/>
      <c r="S494" s="84"/>
      <c r="T494" s="84"/>
    </row>
    <row r="495" spans="17:20">
      <c r="Q495" s="84"/>
      <c r="R495" s="84"/>
      <c r="S495" s="84"/>
      <c r="T495" s="84"/>
    </row>
    <row r="496" spans="17:20">
      <c r="Q496" s="84"/>
      <c r="R496" s="84"/>
      <c r="S496" s="84"/>
      <c r="T496" s="84"/>
    </row>
    <row r="497" spans="17:20">
      <c r="Q497" s="84"/>
      <c r="R497" s="84"/>
      <c r="S497" s="84"/>
      <c r="T497" s="84"/>
    </row>
    <row r="498" spans="17:20">
      <c r="Q498" s="84"/>
      <c r="R498" s="84"/>
      <c r="S498" s="84"/>
      <c r="T498" s="84"/>
    </row>
    <row r="499" spans="17:20">
      <c r="Q499" s="84"/>
      <c r="R499" s="84"/>
      <c r="S499" s="84"/>
      <c r="T499" s="84"/>
    </row>
    <row r="500" spans="17:20">
      <c r="Q500" s="84"/>
      <c r="R500" s="84"/>
      <c r="S500" s="84"/>
      <c r="T500" s="84"/>
    </row>
    <row r="501" spans="17:20">
      <c r="Q501" s="84"/>
      <c r="R501" s="84"/>
      <c r="S501" s="84"/>
      <c r="T501" s="84"/>
    </row>
    <row r="502" spans="17:20">
      <c r="Q502" s="84"/>
      <c r="R502" s="84"/>
      <c r="S502" s="84"/>
      <c r="T502" s="84"/>
    </row>
    <row r="503" spans="17:20">
      <c r="Q503" s="84"/>
      <c r="R503" s="84"/>
      <c r="S503" s="84"/>
      <c r="T503" s="84"/>
    </row>
    <row r="504" spans="17:20">
      <c r="Q504" s="84"/>
      <c r="R504" s="84"/>
      <c r="S504" s="84"/>
      <c r="T504" s="84"/>
    </row>
    <row r="505" spans="17:20">
      <c r="Q505" s="84"/>
      <c r="R505" s="84"/>
      <c r="S505" s="84"/>
      <c r="T505" s="84"/>
    </row>
    <row r="506" spans="17:20">
      <c r="Q506" s="84"/>
      <c r="R506" s="84"/>
      <c r="S506" s="84"/>
      <c r="T506" s="84"/>
    </row>
    <row r="507" spans="17:20">
      <c r="Q507" s="84"/>
      <c r="R507" s="84"/>
      <c r="S507" s="84"/>
      <c r="T507" s="84"/>
    </row>
    <row r="508" spans="17:20">
      <c r="Q508" s="84"/>
      <c r="R508" s="84"/>
      <c r="S508" s="84"/>
      <c r="T508" s="84"/>
    </row>
    <row r="509" spans="17:20">
      <c r="Q509" s="84"/>
      <c r="R509" s="84"/>
      <c r="S509" s="84"/>
      <c r="T509" s="84"/>
    </row>
    <row r="510" spans="17:20">
      <c r="Q510" s="84"/>
      <c r="R510" s="84"/>
      <c r="S510" s="84"/>
      <c r="T510" s="84"/>
    </row>
    <row r="511" spans="17:20">
      <c r="Q511" s="84"/>
      <c r="R511" s="84"/>
      <c r="S511" s="84"/>
      <c r="T511" s="84"/>
    </row>
    <row r="512" spans="17:20">
      <c r="Q512" s="84"/>
      <c r="R512" s="84"/>
      <c r="S512" s="84"/>
      <c r="T512" s="84"/>
    </row>
    <row r="513" spans="17:20">
      <c r="Q513" s="84"/>
      <c r="R513" s="84"/>
      <c r="S513" s="84"/>
      <c r="T513" s="84"/>
    </row>
    <row r="514" spans="17:20">
      <c r="Q514" s="84"/>
      <c r="R514" s="84"/>
      <c r="S514" s="84"/>
      <c r="T514" s="84"/>
    </row>
    <row r="515" spans="17:20">
      <c r="Q515" s="84"/>
      <c r="R515" s="84"/>
      <c r="S515" s="84"/>
      <c r="T515" s="84"/>
    </row>
    <row r="516" spans="17:20">
      <c r="Q516" s="84"/>
      <c r="R516" s="84"/>
      <c r="S516" s="84"/>
      <c r="T516" s="84"/>
    </row>
    <row r="517" spans="17:20">
      <c r="Q517" s="84"/>
      <c r="R517" s="84"/>
      <c r="S517" s="84"/>
      <c r="T517" s="84"/>
    </row>
    <row r="518" spans="17:20">
      <c r="Q518" s="84"/>
      <c r="R518" s="84"/>
      <c r="S518" s="84"/>
      <c r="T518" s="84"/>
    </row>
    <row r="519" spans="17:20">
      <c r="Q519" s="84"/>
      <c r="R519" s="84"/>
      <c r="S519" s="84"/>
      <c r="T519" s="84"/>
    </row>
    <row r="520" spans="17:20">
      <c r="Q520" s="84"/>
      <c r="R520" s="84"/>
      <c r="S520" s="84"/>
      <c r="T520" s="84"/>
    </row>
    <row r="521" spans="17:20">
      <c r="Q521" s="84"/>
      <c r="R521" s="84"/>
      <c r="S521" s="84"/>
      <c r="T521" s="84"/>
    </row>
    <row r="522" spans="17:20">
      <c r="Q522" s="84"/>
      <c r="R522" s="84"/>
      <c r="S522" s="84"/>
      <c r="T522" s="84"/>
    </row>
    <row r="523" spans="17:20">
      <c r="Q523" s="84"/>
      <c r="R523" s="84"/>
      <c r="S523" s="84"/>
      <c r="T523" s="84"/>
    </row>
    <row r="524" spans="17:20">
      <c r="Q524" s="84"/>
      <c r="R524" s="84"/>
      <c r="S524" s="84"/>
      <c r="T524" s="84"/>
    </row>
    <row r="525" spans="17:20">
      <c r="Q525" s="84"/>
      <c r="R525" s="84"/>
      <c r="S525" s="84"/>
      <c r="T525" s="84"/>
    </row>
    <row r="526" spans="17:20">
      <c r="Q526" s="84"/>
      <c r="R526" s="84"/>
      <c r="S526" s="84"/>
      <c r="T526" s="84"/>
    </row>
    <row r="527" spans="17:20">
      <c r="Q527" s="84"/>
      <c r="R527" s="84"/>
      <c r="S527" s="84"/>
      <c r="T527" s="84"/>
    </row>
    <row r="528" spans="17:20">
      <c r="Q528" s="84"/>
      <c r="R528" s="84"/>
      <c r="S528" s="84"/>
      <c r="T528" s="84"/>
    </row>
    <row r="529" spans="17:20">
      <c r="Q529" s="84"/>
      <c r="R529" s="84"/>
      <c r="S529" s="84"/>
      <c r="T529" s="84"/>
    </row>
    <row r="530" spans="17:20">
      <c r="Q530" s="84"/>
      <c r="R530" s="84"/>
      <c r="S530" s="84"/>
      <c r="T530" s="84"/>
    </row>
    <row r="531" spans="17:20">
      <c r="Q531" s="84"/>
      <c r="R531" s="84"/>
      <c r="S531" s="84"/>
      <c r="T531" s="84"/>
    </row>
    <row r="532" spans="17:20">
      <c r="Q532" s="84"/>
      <c r="R532" s="84"/>
      <c r="S532" s="84"/>
      <c r="T532" s="84"/>
    </row>
    <row r="533" spans="17:20">
      <c r="Q533" s="84"/>
      <c r="R533" s="84"/>
      <c r="S533" s="84"/>
      <c r="T533" s="84"/>
    </row>
    <row r="534" spans="17:20">
      <c r="Q534" s="84"/>
      <c r="R534" s="84"/>
      <c r="S534" s="84"/>
      <c r="T534" s="84"/>
    </row>
    <row r="535" spans="17:20">
      <c r="Q535" s="84"/>
      <c r="R535" s="84"/>
      <c r="S535" s="84"/>
      <c r="T535" s="84"/>
    </row>
    <row r="536" spans="17:20">
      <c r="Q536" s="84"/>
      <c r="R536" s="84"/>
      <c r="S536" s="84"/>
      <c r="T536" s="84"/>
    </row>
    <row r="537" spans="17:20">
      <c r="Q537" s="84"/>
      <c r="R537" s="84"/>
      <c r="S537" s="84"/>
      <c r="T537" s="84"/>
    </row>
    <row r="538" spans="17:20">
      <c r="Q538" s="84"/>
      <c r="R538" s="84"/>
      <c r="S538" s="84"/>
      <c r="T538" s="84"/>
    </row>
    <row r="539" spans="17:20">
      <c r="Q539" s="84"/>
      <c r="R539" s="84"/>
      <c r="S539" s="84"/>
      <c r="T539" s="84"/>
    </row>
    <row r="540" spans="17:20">
      <c r="Q540" s="84"/>
      <c r="R540" s="84"/>
      <c r="S540" s="84"/>
      <c r="T540" s="84"/>
    </row>
    <row r="541" spans="17:20">
      <c r="Q541" s="84"/>
      <c r="R541" s="84"/>
      <c r="S541" s="84"/>
      <c r="T541" s="84"/>
    </row>
    <row r="542" spans="17:20">
      <c r="Q542" s="84"/>
      <c r="R542" s="84"/>
      <c r="S542" s="84"/>
      <c r="T542" s="84"/>
    </row>
    <row r="543" spans="17:20">
      <c r="Q543" s="84"/>
      <c r="R543" s="84"/>
      <c r="S543" s="84"/>
      <c r="T543" s="84"/>
    </row>
    <row r="544" spans="17:20">
      <c r="Q544" s="84"/>
      <c r="R544" s="84"/>
      <c r="S544" s="84"/>
      <c r="T544" s="84"/>
    </row>
    <row r="545" spans="17:20">
      <c r="Q545" s="84"/>
      <c r="R545" s="84"/>
      <c r="S545" s="84"/>
      <c r="T545" s="84"/>
    </row>
    <row r="546" spans="17:20">
      <c r="Q546" s="84"/>
      <c r="R546" s="84"/>
      <c r="S546" s="84"/>
      <c r="T546" s="84"/>
    </row>
    <row r="547" spans="17:20">
      <c r="Q547" s="84"/>
      <c r="R547" s="84"/>
      <c r="S547" s="84"/>
      <c r="T547" s="84"/>
    </row>
    <row r="548" spans="17:20">
      <c r="Q548" s="84"/>
      <c r="R548" s="84"/>
      <c r="S548" s="84"/>
      <c r="T548" s="84"/>
    </row>
    <row r="549" spans="17:20">
      <c r="Q549" s="84"/>
      <c r="R549" s="84"/>
      <c r="S549" s="84"/>
      <c r="T549" s="84"/>
    </row>
    <row r="550" spans="17:20">
      <c r="Q550" s="84"/>
      <c r="R550" s="84"/>
      <c r="S550" s="84"/>
      <c r="T550" s="84"/>
    </row>
    <row r="551" spans="17:20">
      <c r="Q551" s="84"/>
      <c r="R551" s="84"/>
      <c r="S551" s="84"/>
      <c r="T551" s="84"/>
    </row>
    <row r="552" spans="17:20">
      <c r="Q552" s="84"/>
      <c r="R552" s="84"/>
      <c r="S552" s="84"/>
      <c r="T552" s="84"/>
    </row>
    <row r="553" spans="17:20">
      <c r="Q553" s="84"/>
      <c r="R553" s="84"/>
      <c r="S553" s="84"/>
      <c r="T553" s="84"/>
    </row>
    <row r="554" spans="17:20">
      <c r="Q554" s="84"/>
      <c r="R554" s="84"/>
      <c r="S554" s="84"/>
      <c r="T554" s="84"/>
    </row>
    <row r="555" spans="17:20">
      <c r="Q555" s="84"/>
      <c r="R555" s="84"/>
      <c r="S555" s="84"/>
      <c r="T555" s="84"/>
    </row>
    <row r="556" spans="17:20">
      <c r="Q556" s="84"/>
      <c r="R556" s="84"/>
      <c r="S556" s="84"/>
      <c r="T556" s="84"/>
    </row>
    <row r="557" spans="17:20">
      <c r="Q557" s="84"/>
      <c r="R557" s="84"/>
      <c r="S557" s="84"/>
      <c r="T557" s="84"/>
    </row>
    <row r="558" spans="17:20">
      <c r="Q558" s="84"/>
      <c r="R558" s="84"/>
      <c r="S558" s="84"/>
      <c r="T558" s="84"/>
    </row>
    <row r="559" spans="17:20">
      <c r="Q559" s="84"/>
      <c r="R559" s="84"/>
      <c r="S559" s="84"/>
      <c r="T559" s="84"/>
    </row>
    <row r="560" spans="17:20">
      <c r="Q560" s="84"/>
      <c r="R560" s="84"/>
      <c r="S560" s="84"/>
      <c r="T560" s="84"/>
    </row>
    <row r="561" spans="17:20">
      <c r="Q561" s="84"/>
      <c r="R561" s="84"/>
      <c r="S561" s="84"/>
      <c r="T561" s="84"/>
    </row>
    <row r="562" spans="17:20">
      <c r="Q562" s="84"/>
      <c r="R562" s="84"/>
      <c r="S562" s="84"/>
      <c r="T562" s="84"/>
    </row>
    <row r="563" spans="17:20">
      <c r="Q563" s="84"/>
      <c r="R563" s="84"/>
      <c r="S563" s="84"/>
      <c r="T563" s="84"/>
    </row>
    <row r="564" spans="17:20">
      <c r="Q564" s="84"/>
      <c r="R564" s="84"/>
      <c r="S564" s="84"/>
      <c r="T564" s="84"/>
    </row>
    <row r="565" spans="17:20">
      <c r="Q565" s="84"/>
      <c r="R565" s="84"/>
      <c r="S565" s="84"/>
      <c r="T565" s="84"/>
    </row>
    <row r="566" spans="17:20">
      <c r="Q566" s="84"/>
      <c r="R566" s="84"/>
      <c r="S566" s="84"/>
      <c r="T566" s="84"/>
    </row>
    <row r="567" spans="17:20">
      <c r="Q567" s="84"/>
      <c r="R567" s="84"/>
      <c r="S567" s="84"/>
      <c r="T567" s="84"/>
    </row>
    <row r="568" spans="17:20">
      <c r="Q568" s="84"/>
      <c r="R568" s="84"/>
      <c r="S568" s="84"/>
      <c r="T568" s="84"/>
    </row>
    <row r="569" spans="17:20">
      <c r="Q569" s="84"/>
      <c r="R569" s="84"/>
      <c r="S569" s="84"/>
      <c r="T569" s="84"/>
    </row>
    <row r="570" spans="17:20">
      <c r="Q570" s="84"/>
      <c r="R570" s="84"/>
      <c r="S570" s="84"/>
      <c r="T570" s="84"/>
    </row>
    <row r="571" spans="17:20">
      <c r="Q571" s="84"/>
      <c r="R571" s="84"/>
      <c r="S571" s="84"/>
      <c r="T571" s="84"/>
    </row>
    <row r="572" spans="17:20">
      <c r="Q572" s="84"/>
      <c r="R572" s="84"/>
      <c r="S572" s="84"/>
      <c r="T572" s="84"/>
    </row>
    <row r="573" spans="17:20">
      <c r="Q573" s="84"/>
      <c r="R573" s="84"/>
      <c r="S573" s="84"/>
      <c r="T573" s="84"/>
    </row>
    <row r="574" spans="17:20">
      <c r="Q574" s="84"/>
      <c r="R574" s="84"/>
      <c r="S574" s="84"/>
      <c r="T574" s="84"/>
    </row>
    <row r="575" spans="17:20">
      <c r="Q575" s="84"/>
      <c r="R575" s="84"/>
      <c r="S575" s="84"/>
      <c r="T575" s="84"/>
    </row>
    <row r="576" spans="17:20">
      <c r="Q576" s="84"/>
      <c r="R576" s="84"/>
      <c r="S576" s="84"/>
      <c r="T576" s="84"/>
    </row>
    <row r="577" spans="17:20">
      <c r="Q577" s="84"/>
      <c r="R577" s="84"/>
      <c r="S577" s="84"/>
      <c r="T577" s="84"/>
    </row>
    <row r="578" spans="17:20">
      <c r="Q578" s="84"/>
      <c r="R578" s="84"/>
      <c r="S578" s="84"/>
      <c r="T578" s="84"/>
    </row>
    <row r="579" spans="17:20">
      <c r="Q579" s="84"/>
      <c r="R579" s="84"/>
      <c r="S579" s="84"/>
      <c r="T579" s="84"/>
    </row>
    <row r="580" spans="17:20">
      <c r="Q580" s="84"/>
      <c r="R580" s="84"/>
      <c r="S580" s="84"/>
      <c r="T580" s="84"/>
    </row>
    <row r="581" spans="17:20">
      <c r="Q581" s="84"/>
      <c r="R581" s="84"/>
      <c r="S581" s="84"/>
      <c r="T581" s="84"/>
    </row>
    <row r="582" spans="17:20">
      <c r="Q582" s="84"/>
      <c r="R582" s="84"/>
      <c r="S582" s="84"/>
      <c r="T582" s="84"/>
    </row>
    <row r="583" spans="17:20">
      <c r="Q583" s="84"/>
      <c r="R583" s="84"/>
      <c r="S583" s="84"/>
      <c r="T583" s="84"/>
    </row>
    <row r="584" spans="17:20">
      <c r="Q584" s="84"/>
      <c r="R584" s="84"/>
      <c r="S584" s="84"/>
      <c r="T584" s="84"/>
    </row>
    <row r="585" spans="17:20">
      <c r="Q585" s="84"/>
      <c r="R585" s="84"/>
      <c r="S585" s="84"/>
      <c r="T585" s="84"/>
    </row>
    <row r="586" spans="17:20">
      <c r="Q586" s="84"/>
      <c r="R586" s="84"/>
      <c r="S586" s="84"/>
      <c r="T586" s="84"/>
    </row>
    <row r="587" spans="17:20">
      <c r="Q587" s="84"/>
      <c r="R587" s="84"/>
      <c r="S587" s="84"/>
      <c r="T587" s="84"/>
    </row>
    <row r="588" spans="17:20">
      <c r="Q588" s="84"/>
      <c r="R588" s="84"/>
      <c r="S588" s="84"/>
      <c r="T588" s="84"/>
    </row>
    <row r="589" spans="17:20">
      <c r="Q589" s="84"/>
      <c r="R589" s="84"/>
      <c r="S589" s="84"/>
      <c r="T589" s="84"/>
    </row>
    <row r="590" spans="17:20">
      <c r="Q590" s="84"/>
      <c r="R590" s="84"/>
      <c r="S590" s="84"/>
      <c r="T590" s="84"/>
    </row>
    <row r="591" spans="17:20">
      <c r="Q591" s="84"/>
      <c r="R591" s="84"/>
      <c r="S591" s="84"/>
      <c r="T591" s="84"/>
    </row>
    <row r="592" spans="17:20">
      <c r="Q592" s="84"/>
      <c r="R592" s="84"/>
      <c r="S592" s="84"/>
      <c r="T592" s="84"/>
    </row>
    <row r="593" spans="17:20">
      <c r="Q593" s="84"/>
      <c r="R593" s="84"/>
      <c r="S593" s="84"/>
      <c r="T593" s="84"/>
    </row>
    <row r="594" spans="17:20">
      <c r="Q594" s="84"/>
      <c r="R594" s="84"/>
      <c r="S594" s="84"/>
      <c r="T594" s="84"/>
    </row>
    <row r="595" spans="17:20">
      <c r="Q595" s="84"/>
      <c r="R595" s="84"/>
      <c r="S595" s="84"/>
      <c r="T595" s="84"/>
    </row>
    <row r="596" spans="17:20">
      <c r="Q596" s="84"/>
      <c r="R596" s="84"/>
      <c r="S596" s="84"/>
      <c r="T596" s="84"/>
    </row>
    <row r="597" spans="17:20">
      <c r="Q597" s="84"/>
      <c r="R597" s="84"/>
      <c r="S597" s="84"/>
      <c r="T597" s="84"/>
    </row>
    <row r="598" spans="17:20">
      <c r="Q598" s="84"/>
      <c r="R598" s="84"/>
      <c r="S598" s="84"/>
      <c r="T598" s="84"/>
    </row>
    <row r="599" spans="17:20">
      <c r="Q599" s="84"/>
      <c r="R599" s="84"/>
      <c r="S599" s="84"/>
      <c r="T599" s="84"/>
    </row>
    <row r="600" spans="17:20">
      <c r="Q600" s="84"/>
      <c r="R600" s="84"/>
      <c r="S600" s="84"/>
      <c r="T600" s="84"/>
    </row>
    <row r="601" spans="17:20">
      <c r="Q601" s="84"/>
      <c r="R601" s="84"/>
      <c r="S601" s="84"/>
      <c r="T601" s="84"/>
    </row>
    <row r="602" spans="17:20">
      <c r="Q602" s="84"/>
      <c r="R602" s="84"/>
      <c r="S602" s="84"/>
      <c r="T602" s="84"/>
    </row>
    <row r="603" spans="17:20">
      <c r="Q603" s="84"/>
      <c r="R603" s="84"/>
      <c r="S603" s="84"/>
      <c r="T603" s="84"/>
    </row>
    <row r="604" spans="17:20">
      <c r="Q604" s="84"/>
      <c r="R604" s="84"/>
      <c r="S604" s="84"/>
      <c r="T604" s="84"/>
    </row>
    <row r="605" spans="17:20">
      <c r="Q605" s="84"/>
      <c r="R605" s="84"/>
      <c r="S605" s="84"/>
      <c r="T605" s="84"/>
    </row>
    <row r="606" spans="17:20">
      <c r="Q606" s="84"/>
      <c r="R606" s="84"/>
      <c r="S606" s="84"/>
      <c r="T606" s="84"/>
    </row>
    <row r="607" spans="17:20">
      <c r="Q607" s="84"/>
      <c r="R607" s="84"/>
      <c r="S607" s="84"/>
      <c r="T607" s="84"/>
    </row>
    <row r="608" spans="17:20">
      <c r="Q608" s="84"/>
      <c r="R608" s="84"/>
      <c r="S608" s="84"/>
      <c r="T608" s="84"/>
    </row>
    <row r="609" spans="17:20">
      <c r="Q609" s="84"/>
      <c r="R609" s="84"/>
      <c r="S609" s="84"/>
      <c r="T609" s="84"/>
    </row>
    <row r="610" spans="17:20">
      <c r="Q610" s="84"/>
      <c r="R610" s="84"/>
      <c r="S610" s="84"/>
      <c r="T610" s="84"/>
    </row>
    <row r="611" spans="17:20">
      <c r="Q611" s="84"/>
      <c r="R611" s="84"/>
      <c r="S611" s="84"/>
      <c r="T611" s="84"/>
    </row>
    <row r="612" spans="17:20">
      <c r="Q612" s="84"/>
      <c r="R612" s="84"/>
      <c r="S612" s="84"/>
      <c r="T612" s="84"/>
    </row>
    <row r="613" spans="17:20">
      <c r="Q613" s="84"/>
      <c r="R613" s="84"/>
      <c r="S613" s="84"/>
      <c r="T613" s="84"/>
    </row>
    <row r="614" spans="17:20">
      <c r="Q614" s="84"/>
      <c r="R614" s="84"/>
      <c r="S614" s="84"/>
      <c r="T614" s="84"/>
    </row>
    <row r="615" spans="17:20">
      <c r="Q615" s="84"/>
      <c r="R615" s="84"/>
      <c r="S615" s="84"/>
      <c r="T615" s="84"/>
    </row>
    <row r="616" spans="17:20">
      <c r="Q616" s="84"/>
      <c r="R616" s="84"/>
      <c r="S616" s="84"/>
      <c r="T616" s="84"/>
    </row>
    <row r="617" spans="17:20">
      <c r="Q617" s="84"/>
      <c r="R617" s="84"/>
      <c r="S617" s="84"/>
      <c r="T617" s="84"/>
    </row>
    <row r="618" spans="17:20">
      <c r="Q618" s="84"/>
      <c r="R618" s="84"/>
      <c r="S618" s="84"/>
      <c r="T618" s="84"/>
    </row>
    <row r="619" spans="17:20">
      <c r="Q619" s="84"/>
      <c r="R619" s="84"/>
      <c r="S619" s="84"/>
      <c r="T619" s="84"/>
    </row>
    <row r="620" spans="17:20">
      <c r="Q620" s="84"/>
      <c r="R620" s="84"/>
      <c r="S620" s="84"/>
      <c r="T620" s="84"/>
    </row>
    <row r="621" spans="17:20">
      <c r="Q621" s="84"/>
      <c r="R621" s="84"/>
      <c r="S621" s="84"/>
      <c r="T621" s="84"/>
    </row>
    <row r="622" spans="17:20">
      <c r="Q622" s="84"/>
      <c r="R622" s="84"/>
      <c r="S622" s="84"/>
      <c r="T622" s="84"/>
    </row>
    <row r="623" spans="17:20">
      <c r="Q623" s="84"/>
      <c r="R623" s="84"/>
      <c r="S623" s="84"/>
      <c r="T623" s="84"/>
    </row>
    <row r="624" spans="17:20">
      <c r="Q624" s="84"/>
      <c r="R624" s="84"/>
      <c r="S624" s="84"/>
      <c r="T624" s="84"/>
    </row>
    <row r="625" spans="17:20">
      <c r="Q625" s="84"/>
      <c r="R625" s="84"/>
      <c r="S625" s="84"/>
      <c r="T625" s="84"/>
    </row>
    <row r="626" spans="17:20">
      <c r="Q626" s="84"/>
      <c r="R626" s="84"/>
      <c r="S626" s="84"/>
      <c r="T626" s="84"/>
    </row>
    <row r="627" spans="17:20">
      <c r="Q627" s="84"/>
      <c r="R627" s="84"/>
      <c r="S627" s="84"/>
      <c r="T627" s="84"/>
    </row>
    <row r="628" spans="17:20">
      <c r="Q628" s="84"/>
      <c r="R628" s="84"/>
      <c r="S628" s="84"/>
      <c r="T628" s="84"/>
    </row>
    <row r="629" spans="17:20">
      <c r="Q629" s="84"/>
      <c r="R629" s="84"/>
      <c r="S629" s="84"/>
      <c r="T629" s="84"/>
    </row>
    <row r="630" spans="17:20">
      <c r="Q630" s="84"/>
      <c r="R630" s="84"/>
      <c r="S630" s="84"/>
      <c r="T630" s="84"/>
    </row>
    <row r="631" spans="17:20">
      <c r="Q631" s="84"/>
      <c r="R631" s="84"/>
      <c r="S631" s="84"/>
      <c r="T631" s="84"/>
    </row>
    <row r="632" spans="17:20">
      <c r="Q632" s="84"/>
      <c r="R632" s="84"/>
      <c r="S632" s="84"/>
      <c r="T632" s="84"/>
    </row>
    <row r="633" spans="17:20">
      <c r="Q633" s="84"/>
      <c r="R633" s="84"/>
      <c r="S633" s="84"/>
      <c r="T633" s="84"/>
    </row>
    <row r="634" spans="17:20">
      <c r="Q634" s="84"/>
      <c r="R634" s="84"/>
      <c r="S634" s="84"/>
      <c r="T634" s="84"/>
    </row>
    <row r="635" spans="17:20">
      <c r="Q635" s="84"/>
      <c r="R635" s="84"/>
      <c r="S635" s="84"/>
      <c r="T635" s="84"/>
    </row>
    <row r="636" spans="17:20">
      <c r="Q636" s="84"/>
      <c r="R636" s="84"/>
      <c r="S636" s="84"/>
      <c r="T636" s="84"/>
    </row>
    <row r="637" spans="17:20">
      <c r="Q637" s="84"/>
      <c r="R637" s="84"/>
      <c r="S637" s="84"/>
      <c r="T637" s="84"/>
    </row>
    <row r="638" spans="17:20">
      <c r="Q638" s="84"/>
      <c r="R638" s="84"/>
      <c r="S638" s="84"/>
      <c r="T638" s="84"/>
    </row>
    <row r="639" spans="17:20">
      <c r="Q639" s="84"/>
      <c r="R639" s="84"/>
      <c r="S639" s="84"/>
      <c r="T639" s="84"/>
    </row>
    <row r="640" spans="17:20">
      <c r="Q640" s="84"/>
      <c r="R640" s="84"/>
      <c r="S640" s="84"/>
      <c r="T640" s="84"/>
    </row>
    <row r="641" spans="17:20">
      <c r="Q641" s="84"/>
      <c r="R641" s="84"/>
      <c r="S641" s="84"/>
      <c r="T641" s="84"/>
    </row>
    <row r="642" spans="17:20">
      <c r="Q642" s="84"/>
      <c r="R642" s="84"/>
      <c r="S642" s="84"/>
      <c r="T642" s="84"/>
    </row>
    <row r="643" spans="17:20">
      <c r="Q643" s="84"/>
      <c r="R643" s="84"/>
      <c r="S643" s="84"/>
      <c r="T643" s="84"/>
    </row>
    <row r="644" spans="17:20">
      <c r="Q644" s="84"/>
      <c r="R644" s="84"/>
      <c r="S644" s="84"/>
      <c r="T644" s="84"/>
    </row>
    <row r="645" spans="17:20">
      <c r="Q645" s="84"/>
      <c r="R645" s="84"/>
      <c r="S645" s="84"/>
      <c r="T645" s="84"/>
    </row>
    <row r="646" spans="17:20">
      <c r="Q646" s="84"/>
      <c r="R646" s="84"/>
      <c r="S646" s="84"/>
      <c r="T646" s="84"/>
    </row>
    <row r="647" spans="17:20">
      <c r="Q647" s="84"/>
      <c r="R647" s="84"/>
      <c r="S647" s="84"/>
      <c r="T647" s="84"/>
    </row>
    <row r="648" spans="17:20">
      <c r="Q648" s="84"/>
      <c r="R648" s="84"/>
      <c r="S648" s="84"/>
      <c r="T648" s="84"/>
    </row>
    <row r="649" spans="17:20">
      <c r="Q649" s="84"/>
      <c r="R649" s="84"/>
      <c r="S649" s="84"/>
      <c r="T649" s="84"/>
    </row>
    <row r="650" spans="17:20">
      <c r="Q650" s="84"/>
      <c r="R650" s="84"/>
      <c r="S650" s="84"/>
      <c r="T650" s="84"/>
    </row>
    <row r="651" spans="17:20">
      <c r="Q651" s="84"/>
      <c r="R651" s="84"/>
      <c r="S651" s="84"/>
      <c r="T651" s="84"/>
    </row>
    <row r="652" spans="17:20">
      <c r="Q652" s="84"/>
      <c r="R652" s="84"/>
      <c r="S652" s="84"/>
      <c r="T652" s="84"/>
    </row>
    <row r="653" spans="17:20">
      <c r="Q653" s="84"/>
      <c r="R653" s="84"/>
      <c r="S653" s="84"/>
      <c r="T653" s="84"/>
    </row>
    <row r="654" spans="17:20">
      <c r="Q654" s="84"/>
      <c r="R654" s="84"/>
      <c r="S654" s="84"/>
      <c r="T654" s="84"/>
    </row>
    <row r="655" spans="17:20">
      <c r="Q655" s="84"/>
      <c r="R655" s="84"/>
      <c r="S655" s="84"/>
      <c r="T655" s="84"/>
    </row>
    <row r="656" spans="17:20">
      <c r="Q656" s="84"/>
      <c r="R656" s="84"/>
      <c r="S656" s="84"/>
      <c r="T656" s="84"/>
    </row>
    <row r="657" spans="17:20">
      <c r="Q657" s="84"/>
      <c r="R657" s="84"/>
      <c r="S657" s="84"/>
      <c r="T657" s="84"/>
    </row>
    <row r="658" spans="17:20">
      <c r="Q658" s="84"/>
      <c r="R658" s="84"/>
      <c r="S658" s="84"/>
      <c r="T658" s="84"/>
    </row>
    <row r="659" spans="17:20">
      <c r="Q659" s="84"/>
      <c r="R659" s="84"/>
      <c r="S659" s="84"/>
      <c r="T659" s="84"/>
    </row>
    <row r="660" spans="17:20">
      <c r="Q660" s="84"/>
      <c r="R660" s="84"/>
      <c r="S660" s="84"/>
      <c r="T660" s="84"/>
    </row>
    <row r="661" spans="17:20">
      <c r="Q661" s="84"/>
      <c r="R661" s="84"/>
      <c r="S661" s="84"/>
      <c r="T661" s="84"/>
    </row>
    <row r="662" spans="17:20">
      <c r="Q662" s="84"/>
      <c r="R662" s="84"/>
      <c r="S662" s="84"/>
      <c r="T662" s="84"/>
    </row>
    <row r="663" spans="17:20">
      <c r="Q663" s="84"/>
      <c r="R663" s="84"/>
      <c r="S663" s="84"/>
      <c r="T663" s="84"/>
    </row>
    <row r="664" spans="17:20">
      <c r="Q664" s="84"/>
      <c r="R664" s="84"/>
      <c r="S664" s="84"/>
      <c r="T664" s="84"/>
    </row>
    <row r="665" spans="17:20">
      <c r="Q665" s="84"/>
      <c r="R665" s="84"/>
      <c r="S665" s="84"/>
      <c r="T665" s="84"/>
    </row>
    <row r="666" spans="17:20">
      <c r="Q666" s="84"/>
      <c r="R666" s="84"/>
      <c r="S666" s="84"/>
      <c r="T666" s="84"/>
    </row>
    <row r="667" spans="17:20">
      <c r="Q667" s="84"/>
      <c r="R667" s="84"/>
      <c r="S667" s="84"/>
      <c r="T667" s="84"/>
    </row>
    <row r="668" spans="17:20">
      <c r="Q668" s="84"/>
      <c r="R668" s="84"/>
      <c r="S668" s="84"/>
      <c r="T668" s="84"/>
    </row>
    <row r="669" spans="17:20">
      <c r="Q669" s="84"/>
      <c r="R669" s="84"/>
      <c r="S669" s="84"/>
      <c r="T669" s="84"/>
    </row>
    <row r="670" spans="17:20">
      <c r="Q670" s="84"/>
      <c r="R670" s="84"/>
      <c r="S670" s="84"/>
      <c r="T670" s="84"/>
    </row>
    <row r="671" spans="17:20">
      <c r="Q671" s="84"/>
      <c r="R671" s="84"/>
      <c r="S671" s="84"/>
      <c r="T671" s="84"/>
    </row>
    <row r="672" spans="17:20">
      <c r="Q672" s="84"/>
      <c r="R672" s="84"/>
      <c r="S672" s="84"/>
      <c r="T672" s="84"/>
    </row>
    <row r="673" spans="17:20">
      <c r="Q673" s="84"/>
      <c r="R673" s="84"/>
      <c r="S673" s="84"/>
      <c r="T673" s="84"/>
    </row>
    <row r="674" spans="17:20">
      <c r="Q674" s="84"/>
      <c r="R674" s="84"/>
      <c r="S674" s="84"/>
      <c r="T674" s="84"/>
    </row>
    <row r="675" spans="17:20">
      <c r="Q675" s="84"/>
      <c r="R675" s="84"/>
      <c r="S675" s="84"/>
      <c r="T675" s="84"/>
    </row>
    <row r="676" spans="17:20">
      <c r="Q676" s="84"/>
      <c r="R676" s="84"/>
      <c r="S676" s="84"/>
      <c r="T676" s="84"/>
    </row>
    <row r="677" spans="17:20">
      <c r="Q677" s="84"/>
      <c r="R677" s="84"/>
      <c r="S677" s="84"/>
      <c r="T677" s="84"/>
    </row>
    <row r="678" spans="17:20">
      <c r="Q678" s="84"/>
      <c r="R678" s="84"/>
      <c r="S678" s="84"/>
      <c r="T678" s="84"/>
    </row>
    <row r="679" spans="17:20">
      <c r="Q679" s="84"/>
      <c r="R679" s="84"/>
      <c r="S679" s="84"/>
      <c r="T679" s="84"/>
    </row>
    <row r="680" spans="17:20">
      <c r="Q680" s="84"/>
      <c r="R680" s="84"/>
      <c r="S680" s="84"/>
      <c r="T680" s="84"/>
    </row>
    <row r="681" spans="17:20">
      <c r="Q681" s="84"/>
      <c r="R681" s="84"/>
      <c r="S681" s="84"/>
      <c r="T681" s="84"/>
    </row>
    <row r="682" spans="17:20">
      <c r="Q682" s="84"/>
      <c r="R682" s="84"/>
      <c r="S682" s="84"/>
      <c r="T682" s="84"/>
    </row>
    <row r="683" spans="17:20">
      <c r="Q683" s="84"/>
      <c r="R683" s="84"/>
      <c r="S683" s="84"/>
      <c r="T683" s="84"/>
    </row>
    <row r="684" spans="17:20">
      <c r="Q684" s="84"/>
      <c r="R684" s="84"/>
      <c r="S684" s="84"/>
      <c r="T684" s="84"/>
    </row>
    <row r="685" spans="17:20">
      <c r="Q685" s="84"/>
      <c r="R685" s="84"/>
      <c r="S685" s="84"/>
      <c r="T685" s="84"/>
    </row>
    <row r="686" spans="17:20">
      <c r="Q686" s="84"/>
      <c r="R686" s="84"/>
      <c r="S686" s="84"/>
      <c r="T686" s="84"/>
    </row>
    <row r="687" spans="17:20">
      <c r="Q687" s="84"/>
      <c r="R687" s="84"/>
      <c r="S687" s="84"/>
      <c r="T687" s="84"/>
    </row>
    <row r="688" spans="17:20">
      <c r="Q688" s="84"/>
      <c r="R688" s="84"/>
      <c r="S688" s="84"/>
      <c r="T688" s="84"/>
    </row>
    <row r="689" spans="17:20">
      <c r="Q689" s="84"/>
      <c r="R689" s="84"/>
      <c r="S689" s="84"/>
      <c r="T689" s="84"/>
    </row>
    <row r="690" spans="17:20">
      <c r="Q690" s="84"/>
      <c r="R690" s="84"/>
      <c r="S690" s="84"/>
      <c r="T690" s="84"/>
    </row>
    <row r="691" spans="17:20">
      <c r="Q691" s="84"/>
      <c r="R691" s="84"/>
      <c r="S691" s="84"/>
      <c r="T691" s="84"/>
    </row>
    <row r="692" spans="17:20">
      <c r="Q692" s="84"/>
      <c r="R692" s="84"/>
      <c r="S692" s="84"/>
      <c r="T692" s="84"/>
    </row>
    <row r="693" spans="17:20">
      <c r="Q693" s="84"/>
      <c r="R693" s="84"/>
      <c r="S693" s="84"/>
      <c r="T693" s="84"/>
    </row>
    <row r="694" spans="17:20">
      <c r="Q694" s="84"/>
      <c r="R694" s="84"/>
      <c r="S694" s="84"/>
      <c r="T694" s="84"/>
    </row>
    <row r="695" spans="17:20">
      <c r="Q695" s="84"/>
      <c r="R695" s="84"/>
      <c r="S695" s="84"/>
      <c r="T695" s="84"/>
    </row>
    <row r="696" spans="17:20">
      <c r="Q696" s="84"/>
      <c r="R696" s="84"/>
      <c r="S696" s="84"/>
      <c r="T696" s="84"/>
    </row>
    <row r="697" spans="17:20">
      <c r="Q697" s="84"/>
      <c r="R697" s="84"/>
      <c r="S697" s="84"/>
      <c r="T697" s="84"/>
    </row>
    <row r="698" spans="17:20">
      <c r="Q698" s="84"/>
      <c r="R698" s="84"/>
      <c r="S698" s="84"/>
      <c r="T698" s="84"/>
    </row>
    <row r="699" spans="17:20">
      <c r="Q699" s="84"/>
      <c r="R699" s="84"/>
      <c r="S699" s="84"/>
      <c r="T699" s="84"/>
    </row>
    <row r="700" spans="17:20">
      <c r="Q700" s="84"/>
      <c r="R700" s="84"/>
      <c r="S700" s="84"/>
      <c r="T700" s="84"/>
    </row>
    <row r="701" spans="17:20">
      <c r="Q701" s="84"/>
      <c r="R701" s="84"/>
      <c r="S701" s="84"/>
      <c r="T701" s="84"/>
    </row>
    <row r="702" spans="17:20">
      <c r="Q702" s="84"/>
      <c r="R702" s="84"/>
      <c r="S702" s="84"/>
      <c r="T702" s="84"/>
    </row>
    <row r="703" spans="17:20">
      <c r="Q703" s="84"/>
      <c r="R703" s="84"/>
      <c r="S703" s="84"/>
      <c r="T703" s="84"/>
    </row>
    <row r="704" spans="17:20">
      <c r="Q704" s="84"/>
      <c r="R704" s="84"/>
      <c r="S704" s="84"/>
      <c r="T704" s="84"/>
    </row>
    <row r="705" spans="17:20">
      <c r="Q705" s="84"/>
      <c r="R705" s="84"/>
      <c r="S705" s="84"/>
      <c r="T705" s="84"/>
    </row>
    <row r="706" spans="17:20">
      <c r="Q706" s="84"/>
      <c r="R706" s="84"/>
      <c r="S706" s="84"/>
      <c r="T706" s="84"/>
    </row>
    <row r="707" spans="17:20">
      <c r="Q707" s="84"/>
      <c r="R707" s="84"/>
      <c r="S707" s="84"/>
      <c r="T707" s="84"/>
    </row>
    <row r="708" spans="17:20">
      <c r="Q708" s="84"/>
      <c r="R708" s="84"/>
      <c r="S708" s="84"/>
      <c r="T708" s="84"/>
    </row>
    <row r="709" spans="17:20">
      <c r="Q709" s="84"/>
      <c r="R709" s="84"/>
      <c r="S709" s="84"/>
      <c r="T709" s="84"/>
    </row>
    <row r="710" spans="17:20">
      <c r="Q710" s="84"/>
      <c r="R710" s="84"/>
      <c r="S710" s="84"/>
      <c r="T710" s="84"/>
    </row>
    <row r="711" spans="17:20">
      <c r="Q711" s="84"/>
      <c r="R711" s="84"/>
      <c r="S711" s="84"/>
      <c r="T711" s="84"/>
    </row>
    <row r="712" spans="17:20">
      <c r="Q712" s="84"/>
      <c r="R712" s="84"/>
      <c r="S712" s="84"/>
      <c r="T712" s="84"/>
    </row>
    <row r="713" spans="17:20">
      <c r="Q713" s="84"/>
      <c r="R713" s="84"/>
      <c r="S713" s="84"/>
      <c r="T713" s="84"/>
    </row>
    <row r="714" spans="17:20">
      <c r="Q714" s="84"/>
      <c r="R714" s="84"/>
      <c r="S714" s="84"/>
      <c r="T714" s="84"/>
    </row>
    <row r="715" spans="17:20">
      <c r="Q715" s="84"/>
      <c r="R715" s="84"/>
      <c r="S715" s="84"/>
      <c r="T715" s="84"/>
    </row>
    <row r="716" spans="17:20">
      <c r="Q716" s="84"/>
      <c r="R716" s="84"/>
      <c r="S716" s="84"/>
      <c r="T716" s="84"/>
    </row>
    <row r="717" spans="17:20">
      <c r="Q717" s="84"/>
      <c r="R717" s="84"/>
      <c r="S717" s="84"/>
      <c r="T717" s="84"/>
    </row>
    <row r="718" spans="17:20">
      <c r="Q718" s="84"/>
      <c r="R718" s="84"/>
      <c r="S718" s="84"/>
      <c r="T718" s="84"/>
    </row>
    <row r="719" spans="17:20">
      <c r="Q719" s="84"/>
      <c r="R719" s="84"/>
      <c r="S719" s="84"/>
      <c r="T719" s="84"/>
    </row>
    <row r="720" spans="17:20">
      <c r="Q720" s="84"/>
      <c r="R720" s="84"/>
      <c r="S720" s="84"/>
      <c r="T720" s="84"/>
    </row>
    <row r="721" spans="17:20">
      <c r="Q721" s="84"/>
      <c r="R721" s="84"/>
      <c r="S721" s="84"/>
      <c r="T721" s="84"/>
    </row>
    <row r="722" spans="17:20">
      <c r="Q722" s="84"/>
      <c r="R722" s="84"/>
      <c r="S722" s="84"/>
      <c r="T722" s="84"/>
    </row>
    <row r="723" spans="17:20">
      <c r="Q723" s="84"/>
      <c r="R723" s="84"/>
      <c r="S723" s="84"/>
      <c r="T723" s="84"/>
    </row>
    <row r="724" spans="17:20">
      <c r="Q724" s="84"/>
      <c r="R724" s="84"/>
      <c r="S724" s="84"/>
      <c r="T724" s="84"/>
    </row>
    <row r="725" spans="17:20">
      <c r="Q725" s="84"/>
      <c r="R725" s="84"/>
      <c r="S725" s="84"/>
      <c r="T725" s="84"/>
    </row>
    <row r="726" spans="17:20">
      <c r="Q726" s="84"/>
      <c r="R726" s="84"/>
      <c r="S726" s="84"/>
      <c r="T726" s="84"/>
    </row>
    <row r="727" spans="17:20">
      <c r="Q727" s="84"/>
      <c r="R727" s="84"/>
      <c r="S727" s="84"/>
      <c r="T727" s="84"/>
    </row>
    <row r="728" spans="17:20">
      <c r="Q728" s="84"/>
      <c r="R728" s="84"/>
      <c r="S728" s="84"/>
      <c r="T728" s="84"/>
    </row>
    <row r="729" spans="17:20">
      <c r="Q729" s="84"/>
      <c r="R729" s="84"/>
      <c r="S729" s="84"/>
      <c r="T729" s="84"/>
    </row>
    <row r="730" spans="17:20">
      <c r="Q730" s="84"/>
      <c r="R730" s="84"/>
      <c r="S730" s="84"/>
      <c r="T730" s="84"/>
    </row>
    <row r="731" spans="17:20">
      <c r="Q731" s="84"/>
      <c r="R731" s="84"/>
      <c r="S731" s="84"/>
      <c r="T731" s="84"/>
    </row>
    <row r="732" spans="17:20">
      <c r="Q732" s="84"/>
      <c r="R732" s="84"/>
      <c r="S732" s="84"/>
      <c r="T732" s="84"/>
    </row>
    <row r="733" spans="17:20">
      <c r="Q733" s="84"/>
      <c r="R733" s="84"/>
      <c r="S733" s="84"/>
      <c r="T733" s="84"/>
    </row>
    <row r="734" spans="17:20">
      <c r="Q734" s="84"/>
      <c r="R734" s="84"/>
      <c r="S734" s="84"/>
      <c r="T734" s="84"/>
    </row>
    <row r="735" spans="17:20">
      <c r="Q735" s="84"/>
      <c r="R735" s="84"/>
      <c r="S735" s="84"/>
      <c r="T735" s="84"/>
    </row>
    <row r="736" spans="17:20">
      <c r="Q736" s="84"/>
      <c r="R736" s="84"/>
      <c r="S736" s="84"/>
      <c r="T736" s="84"/>
    </row>
    <row r="737" spans="17:20">
      <c r="Q737" s="84"/>
      <c r="R737" s="84"/>
      <c r="S737" s="84"/>
      <c r="T737" s="84"/>
    </row>
    <row r="738" spans="17:20">
      <c r="Q738" s="84"/>
      <c r="R738" s="84"/>
      <c r="S738" s="84"/>
      <c r="T738" s="84"/>
    </row>
    <row r="739" spans="17:20">
      <c r="Q739" s="84"/>
      <c r="R739" s="84"/>
      <c r="S739" s="84"/>
      <c r="T739" s="84"/>
    </row>
    <row r="740" spans="17:20">
      <c r="Q740" s="84"/>
      <c r="R740" s="84"/>
      <c r="S740" s="84"/>
      <c r="T740" s="84"/>
    </row>
    <row r="741" spans="17:20">
      <c r="Q741" s="84"/>
      <c r="R741" s="84"/>
      <c r="S741" s="84"/>
      <c r="T741" s="84"/>
    </row>
    <row r="742" spans="17:20">
      <c r="Q742" s="84"/>
      <c r="R742" s="84"/>
      <c r="S742" s="84"/>
      <c r="T742" s="84"/>
    </row>
    <row r="743" spans="17:20">
      <c r="Q743" s="84"/>
      <c r="R743" s="84"/>
      <c r="S743" s="84"/>
      <c r="T743" s="84"/>
    </row>
    <row r="744" spans="17:20">
      <c r="Q744" s="84"/>
      <c r="R744" s="84"/>
      <c r="S744" s="84"/>
      <c r="T744" s="84"/>
    </row>
    <row r="745" spans="17:20">
      <c r="Q745" s="84"/>
      <c r="R745" s="84"/>
      <c r="S745" s="84"/>
      <c r="T745" s="84"/>
    </row>
    <row r="746" spans="17:20">
      <c r="Q746" s="84"/>
      <c r="R746" s="84"/>
      <c r="S746" s="84"/>
      <c r="T746" s="84"/>
    </row>
    <row r="747" spans="17:20">
      <c r="Q747" s="84"/>
      <c r="R747" s="84"/>
      <c r="S747" s="84"/>
      <c r="T747" s="84"/>
    </row>
    <row r="748" spans="17:20">
      <c r="Q748" s="84"/>
      <c r="R748" s="84"/>
      <c r="S748" s="84"/>
      <c r="T748" s="84"/>
    </row>
    <row r="749" spans="17:20">
      <c r="Q749" s="84"/>
      <c r="R749" s="84"/>
      <c r="S749" s="84"/>
      <c r="T749" s="84"/>
    </row>
    <row r="750" spans="17:20">
      <c r="Q750" s="84"/>
      <c r="R750" s="84"/>
      <c r="S750" s="84"/>
      <c r="T750" s="84"/>
    </row>
    <row r="751" spans="17:20">
      <c r="Q751" s="84"/>
      <c r="R751" s="84"/>
      <c r="S751" s="84"/>
      <c r="T751" s="84"/>
    </row>
    <row r="752" spans="17:20">
      <c r="Q752" s="84"/>
      <c r="R752" s="84"/>
      <c r="S752" s="84"/>
      <c r="T752" s="84"/>
    </row>
    <row r="753" spans="17:20">
      <c r="Q753" s="84"/>
      <c r="R753" s="84"/>
      <c r="S753" s="84"/>
      <c r="T753" s="84"/>
    </row>
    <row r="754" spans="17:20">
      <c r="Q754" s="84"/>
      <c r="R754" s="84"/>
      <c r="S754" s="84"/>
      <c r="T754" s="84"/>
    </row>
    <row r="755" spans="17:20">
      <c r="Q755" s="84"/>
      <c r="R755" s="84"/>
      <c r="S755" s="84"/>
      <c r="T755" s="84"/>
    </row>
    <row r="756" spans="17:20">
      <c r="Q756" s="84"/>
      <c r="R756" s="84"/>
      <c r="S756" s="84"/>
      <c r="T756" s="84"/>
    </row>
    <row r="757" spans="17:20">
      <c r="Q757" s="84"/>
      <c r="R757" s="84"/>
      <c r="S757" s="84"/>
      <c r="T757" s="84"/>
    </row>
    <row r="758" spans="17:20">
      <c r="Q758" s="84"/>
      <c r="R758" s="84"/>
      <c r="S758" s="84"/>
      <c r="T758" s="84"/>
    </row>
    <row r="759" spans="17:20">
      <c r="Q759" s="84"/>
      <c r="R759" s="84"/>
      <c r="S759" s="84"/>
      <c r="T759" s="84"/>
    </row>
    <row r="760" spans="17:20">
      <c r="Q760" s="84"/>
      <c r="R760" s="84"/>
      <c r="S760" s="84"/>
      <c r="T760" s="84"/>
    </row>
    <row r="761" spans="17:20">
      <c r="Q761" s="84"/>
      <c r="R761" s="84"/>
      <c r="S761" s="84"/>
      <c r="T761" s="84"/>
    </row>
    <row r="762" spans="17:20">
      <c r="Q762" s="84"/>
      <c r="R762" s="84"/>
      <c r="S762" s="84"/>
      <c r="T762" s="84"/>
    </row>
    <row r="763" spans="17:20">
      <c r="Q763" s="84"/>
      <c r="R763" s="84"/>
      <c r="S763" s="84"/>
      <c r="T763" s="84"/>
    </row>
    <row r="764" spans="17:20">
      <c r="Q764" s="84"/>
      <c r="R764" s="84"/>
      <c r="S764" s="84"/>
      <c r="T764" s="84"/>
    </row>
    <row r="765" spans="17:20">
      <c r="Q765" s="84"/>
      <c r="R765" s="84"/>
      <c r="S765" s="84"/>
      <c r="T765" s="84"/>
    </row>
    <row r="766" spans="17:20">
      <c r="Q766" s="84"/>
      <c r="R766" s="84"/>
      <c r="S766" s="84"/>
      <c r="T766" s="84"/>
    </row>
    <row r="767" spans="17:20">
      <c r="Q767" s="84"/>
      <c r="R767" s="84"/>
      <c r="S767" s="84"/>
      <c r="T767" s="84"/>
    </row>
    <row r="768" spans="17:20">
      <c r="Q768" s="84"/>
      <c r="R768" s="84"/>
      <c r="S768" s="84"/>
      <c r="T768" s="84"/>
    </row>
    <row r="769" spans="17:20">
      <c r="Q769" s="84"/>
      <c r="R769" s="84"/>
      <c r="S769" s="84"/>
      <c r="T769" s="84"/>
    </row>
    <row r="770" spans="17:20">
      <c r="Q770" s="84"/>
      <c r="R770" s="84"/>
      <c r="S770" s="84"/>
      <c r="T770" s="84"/>
    </row>
    <row r="771" spans="17:20">
      <c r="Q771" s="84"/>
      <c r="R771" s="84"/>
      <c r="S771" s="84"/>
      <c r="T771" s="84"/>
    </row>
    <row r="772" spans="17:20">
      <c r="Q772" s="84"/>
      <c r="R772" s="84"/>
      <c r="S772" s="84"/>
      <c r="T772" s="84"/>
    </row>
    <row r="773" spans="17:20">
      <c r="Q773" s="84"/>
      <c r="R773" s="84"/>
      <c r="S773" s="84"/>
      <c r="T773" s="84"/>
    </row>
    <row r="774" spans="17:20">
      <c r="Q774" s="84"/>
      <c r="R774" s="84"/>
      <c r="S774" s="84"/>
      <c r="T774" s="84"/>
    </row>
    <row r="775" spans="17:20">
      <c r="Q775" s="84"/>
      <c r="R775" s="84"/>
      <c r="S775" s="84"/>
      <c r="T775" s="84"/>
    </row>
    <row r="776" spans="17:20">
      <c r="Q776" s="84"/>
      <c r="R776" s="84"/>
      <c r="S776" s="84"/>
      <c r="T776" s="84"/>
    </row>
    <row r="777" spans="17:20">
      <c r="Q777" s="84"/>
      <c r="R777" s="84"/>
      <c r="S777" s="84"/>
      <c r="T777" s="84"/>
    </row>
    <row r="778" spans="17:20">
      <c r="Q778" s="84"/>
      <c r="R778" s="84"/>
      <c r="S778" s="84"/>
      <c r="T778" s="84"/>
    </row>
    <row r="779" spans="17:20">
      <c r="Q779" s="84"/>
      <c r="R779" s="84"/>
      <c r="S779" s="84"/>
      <c r="T779" s="84"/>
    </row>
    <row r="780" spans="17:20">
      <c r="Q780" s="84"/>
      <c r="R780" s="84"/>
      <c r="S780" s="84"/>
      <c r="T780" s="84"/>
    </row>
    <row r="781" spans="17:20">
      <c r="Q781" s="84"/>
      <c r="R781" s="84"/>
      <c r="S781" s="84"/>
      <c r="T781" s="84"/>
    </row>
    <row r="782" spans="17:20">
      <c r="Q782" s="84"/>
      <c r="R782" s="84"/>
      <c r="S782" s="84"/>
      <c r="T782" s="84"/>
    </row>
    <row r="783" spans="17:20">
      <c r="Q783" s="84"/>
      <c r="R783" s="84"/>
      <c r="S783" s="84"/>
      <c r="T783" s="84"/>
    </row>
    <row r="784" spans="17:20">
      <c r="Q784" s="84"/>
      <c r="R784" s="84"/>
      <c r="S784" s="84"/>
      <c r="T784" s="84"/>
    </row>
    <row r="785" spans="17:20">
      <c r="Q785" s="84"/>
      <c r="R785" s="84"/>
      <c r="S785" s="84"/>
      <c r="T785" s="84"/>
    </row>
    <row r="786" spans="17:20">
      <c r="Q786" s="84"/>
      <c r="R786" s="84"/>
      <c r="S786" s="84"/>
      <c r="T786" s="84"/>
    </row>
    <row r="787" spans="17:20">
      <c r="Q787" s="84"/>
      <c r="R787" s="84"/>
      <c r="S787" s="84"/>
      <c r="T787" s="84"/>
    </row>
    <row r="788" spans="17:20">
      <c r="Q788" s="84"/>
      <c r="R788" s="84"/>
      <c r="S788" s="84"/>
      <c r="T788" s="84"/>
    </row>
    <row r="789" spans="17:20">
      <c r="Q789" s="84"/>
      <c r="R789" s="84"/>
      <c r="S789" s="84"/>
      <c r="T789" s="84"/>
    </row>
    <row r="790" spans="17:20">
      <c r="Q790" s="84"/>
      <c r="R790" s="84"/>
      <c r="S790" s="84"/>
      <c r="T790" s="84"/>
    </row>
    <row r="791" spans="17:20">
      <c r="Q791" s="84"/>
      <c r="R791" s="84"/>
      <c r="S791" s="84"/>
      <c r="T791" s="84"/>
    </row>
    <row r="792" spans="17:20">
      <c r="Q792" s="84"/>
      <c r="R792" s="84"/>
      <c r="S792" s="84"/>
      <c r="T792" s="84"/>
    </row>
    <row r="793" spans="17:20">
      <c r="Q793" s="84"/>
      <c r="R793" s="84"/>
      <c r="S793" s="84"/>
      <c r="T793" s="84"/>
    </row>
    <row r="794" spans="17:20">
      <c r="Q794" s="84"/>
      <c r="R794" s="84"/>
      <c r="S794" s="84"/>
      <c r="T794" s="84"/>
    </row>
    <row r="795" spans="17:20">
      <c r="Q795" s="84"/>
      <c r="R795" s="84"/>
      <c r="S795" s="84"/>
      <c r="T795" s="84"/>
    </row>
    <row r="796" spans="17:20">
      <c r="Q796" s="84"/>
      <c r="R796" s="84"/>
      <c r="S796" s="84"/>
      <c r="T796" s="84"/>
    </row>
    <row r="797" spans="17:20">
      <c r="Q797" s="84"/>
      <c r="R797" s="84"/>
      <c r="S797" s="84"/>
      <c r="T797" s="84"/>
    </row>
    <row r="798" spans="17:20">
      <c r="Q798" s="84"/>
      <c r="R798" s="84"/>
      <c r="S798" s="84"/>
      <c r="T798" s="84"/>
    </row>
    <row r="799" spans="17:20">
      <c r="Q799" s="84"/>
      <c r="R799" s="84"/>
      <c r="S799" s="84"/>
      <c r="T799" s="84"/>
    </row>
    <row r="800" spans="17:20">
      <c r="Q800" s="84"/>
      <c r="R800" s="84"/>
      <c r="S800" s="84"/>
      <c r="T800" s="84"/>
    </row>
    <row r="801" spans="17:20">
      <c r="Q801" s="84"/>
      <c r="R801" s="84"/>
      <c r="S801" s="84"/>
      <c r="T801" s="84"/>
    </row>
    <row r="802" spans="17:20">
      <c r="Q802" s="84"/>
      <c r="R802" s="84"/>
      <c r="S802" s="84"/>
      <c r="T802" s="84"/>
    </row>
    <row r="803" spans="17:20">
      <c r="Q803" s="84"/>
      <c r="R803" s="84"/>
      <c r="S803" s="84"/>
      <c r="T803" s="84"/>
    </row>
    <row r="804" spans="17:20">
      <c r="Q804" s="84"/>
      <c r="R804" s="84"/>
      <c r="S804" s="84"/>
      <c r="T804" s="84"/>
    </row>
    <row r="805" spans="17:20">
      <c r="Q805" s="84"/>
      <c r="R805" s="84"/>
      <c r="S805" s="84"/>
      <c r="T805" s="84"/>
    </row>
    <row r="806" spans="17:20">
      <c r="Q806" s="84"/>
      <c r="R806" s="84"/>
      <c r="S806" s="84"/>
      <c r="T806" s="84"/>
    </row>
    <row r="807" spans="17:20">
      <c r="Q807" s="84"/>
      <c r="R807" s="84"/>
      <c r="S807" s="84"/>
      <c r="T807" s="84"/>
    </row>
    <row r="808" spans="17:20">
      <c r="Q808" s="84"/>
      <c r="R808" s="84"/>
      <c r="S808" s="84"/>
      <c r="T808" s="84"/>
    </row>
    <row r="809" spans="17:20">
      <c r="Q809" s="84"/>
      <c r="R809" s="84"/>
      <c r="S809" s="84"/>
      <c r="T809" s="84"/>
    </row>
    <row r="810" spans="17:20">
      <c r="Q810" s="84"/>
      <c r="R810" s="84"/>
      <c r="S810" s="84"/>
      <c r="T810" s="84"/>
    </row>
    <row r="811" spans="17:20">
      <c r="Q811" s="84"/>
      <c r="R811" s="84"/>
      <c r="S811" s="84"/>
      <c r="T811" s="84"/>
    </row>
    <row r="812" spans="17:20">
      <c r="Q812" s="84"/>
      <c r="R812" s="84"/>
      <c r="S812" s="84"/>
      <c r="T812" s="84"/>
    </row>
    <row r="813" spans="17:20">
      <c r="Q813" s="84"/>
      <c r="R813" s="84"/>
      <c r="S813" s="84"/>
      <c r="T813" s="84"/>
    </row>
    <row r="814" spans="17:20">
      <c r="Q814" s="84"/>
      <c r="R814" s="84"/>
      <c r="S814" s="84"/>
      <c r="T814" s="84"/>
    </row>
    <row r="815" spans="17:20">
      <c r="Q815" s="84"/>
      <c r="R815" s="84"/>
      <c r="S815" s="84"/>
      <c r="T815" s="84"/>
    </row>
    <row r="816" spans="17:20">
      <c r="Q816" s="84"/>
      <c r="R816" s="84"/>
      <c r="S816" s="84"/>
      <c r="T816" s="84"/>
    </row>
    <row r="817" spans="17:20">
      <c r="Q817" s="84"/>
      <c r="R817" s="84"/>
      <c r="S817" s="84"/>
      <c r="T817" s="84"/>
    </row>
    <row r="818" spans="17:20">
      <c r="Q818" s="84"/>
      <c r="R818" s="84"/>
      <c r="S818" s="84"/>
      <c r="T818" s="84"/>
    </row>
    <row r="819" spans="17:20">
      <c r="Q819" s="84"/>
      <c r="R819" s="84"/>
      <c r="S819" s="84"/>
      <c r="T819" s="84"/>
    </row>
    <row r="820" spans="17:20">
      <c r="Q820" s="84"/>
      <c r="R820" s="84"/>
      <c r="S820" s="84"/>
      <c r="T820" s="84"/>
    </row>
    <row r="821" spans="17:20">
      <c r="Q821" s="84"/>
      <c r="R821" s="84"/>
      <c r="S821" s="84"/>
      <c r="T821" s="84"/>
    </row>
    <row r="822" spans="17:20">
      <c r="Q822" s="84"/>
      <c r="R822" s="84"/>
      <c r="S822" s="84"/>
      <c r="T822" s="84"/>
    </row>
    <row r="823" spans="17:20">
      <c r="Q823" s="84"/>
      <c r="R823" s="84"/>
      <c r="S823" s="84"/>
      <c r="T823" s="84"/>
    </row>
    <row r="824" spans="17:20">
      <c r="Q824" s="84"/>
      <c r="R824" s="84"/>
      <c r="S824" s="84"/>
      <c r="T824" s="84"/>
    </row>
    <row r="825" spans="17:20">
      <c r="Q825" s="84"/>
      <c r="R825" s="84"/>
      <c r="S825" s="84"/>
      <c r="T825" s="84"/>
    </row>
    <row r="826" spans="17:20">
      <c r="Q826" s="84"/>
      <c r="R826" s="84"/>
      <c r="S826" s="84"/>
      <c r="T826" s="84"/>
    </row>
    <row r="827" spans="17:20">
      <c r="Q827" s="84"/>
      <c r="R827" s="84"/>
      <c r="S827" s="84"/>
      <c r="T827" s="84"/>
    </row>
    <row r="828" spans="17:20">
      <c r="Q828" s="84"/>
      <c r="R828" s="84"/>
      <c r="S828" s="84"/>
      <c r="T828" s="84"/>
    </row>
    <row r="829" spans="17:20">
      <c r="Q829" s="84"/>
      <c r="R829" s="84"/>
      <c r="S829" s="84"/>
      <c r="T829" s="84"/>
    </row>
    <row r="830" spans="17:20">
      <c r="Q830" s="84"/>
      <c r="R830" s="84"/>
      <c r="S830" s="84"/>
      <c r="T830" s="84"/>
    </row>
    <row r="831" spans="17:20">
      <c r="Q831" s="84"/>
      <c r="R831" s="84"/>
      <c r="S831" s="84"/>
      <c r="T831" s="84"/>
    </row>
    <row r="832" spans="17:20">
      <c r="Q832" s="84"/>
      <c r="R832" s="84"/>
      <c r="S832" s="84"/>
      <c r="T832" s="84"/>
    </row>
    <row r="833" spans="17:20">
      <c r="Q833" s="84"/>
      <c r="R833" s="84"/>
      <c r="S833" s="84"/>
      <c r="T833" s="84"/>
    </row>
    <row r="834" spans="17:20">
      <c r="Q834" s="84"/>
      <c r="R834" s="84"/>
      <c r="S834" s="84"/>
      <c r="T834" s="84"/>
    </row>
    <row r="835" spans="17:20">
      <c r="Q835" s="84"/>
      <c r="R835" s="84"/>
      <c r="S835" s="84"/>
      <c r="T835" s="84"/>
    </row>
    <row r="836" spans="17:20">
      <c r="Q836" s="84"/>
      <c r="R836" s="84"/>
      <c r="S836" s="84"/>
      <c r="T836" s="84"/>
    </row>
    <row r="837" spans="17:20">
      <c r="Q837" s="84"/>
      <c r="R837" s="84"/>
      <c r="S837" s="84"/>
      <c r="T837" s="84"/>
    </row>
    <row r="838" spans="17:20">
      <c r="Q838" s="84"/>
      <c r="R838" s="84"/>
      <c r="S838" s="84"/>
      <c r="T838" s="84"/>
    </row>
    <row r="839" spans="17:20">
      <c r="Q839" s="84"/>
      <c r="R839" s="84"/>
      <c r="S839" s="84"/>
      <c r="T839" s="84"/>
    </row>
    <row r="840" spans="17:20">
      <c r="Q840" s="84"/>
      <c r="R840" s="84"/>
      <c r="S840" s="84"/>
      <c r="T840" s="84"/>
    </row>
    <row r="841" spans="17:20">
      <c r="Q841" s="84"/>
      <c r="R841" s="84"/>
      <c r="S841" s="84"/>
      <c r="T841" s="84"/>
    </row>
    <row r="842" spans="17:20">
      <c r="Q842" s="84"/>
      <c r="R842" s="84"/>
      <c r="S842" s="84"/>
      <c r="T842" s="84"/>
    </row>
    <row r="843" spans="17:20">
      <c r="Q843" s="84"/>
      <c r="R843" s="84"/>
      <c r="S843" s="84"/>
      <c r="T843" s="84"/>
    </row>
    <row r="844" spans="17:20">
      <c r="Q844" s="84"/>
      <c r="R844" s="84"/>
      <c r="S844" s="84"/>
      <c r="T844" s="84"/>
    </row>
    <row r="845" spans="17:20">
      <c r="Q845" s="84"/>
      <c r="R845" s="84"/>
      <c r="S845" s="84"/>
      <c r="T845" s="84"/>
    </row>
    <row r="846" spans="17:20">
      <c r="Q846" s="84"/>
      <c r="R846" s="84"/>
      <c r="S846" s="84"/>
      <c r="T846" s="84"/>
    </row>
    <row r="847" spans="17:20">
      <c r="Q847" s="84"/>
      <c r="R847" s="84"/>
      <c r="S847" s="84"/>
      <c r="T847" s="84"/>
    </row>
    <row r="848" spans="17:20">
      <c r="Q848" s="84"/>
      <c r="R848" s="84"/>
      <c r="S848" s="84"/>
      <c r="T848" s="84"/>
    </row>
    <row r="849" spans="17:20">
      <c r="Q849" s="84"/>
      <c r="R849" s="84"/>
      <c r="S849" s="84"/>
      <c r="T849" s="84"/>
    </row>
    <row r="850" spans="17:20">
      <c r="Q850" s="84"/>
      <c r="R850" s="84"/>
      <c r="S850" s="84"/>
      <c r="T850" s="84"/>
    </row>
    <row r="851" spans="17:20">
      <c r="Q851" s="84"/>
      <c r="R851" s="84"/>
      <c r="S851" s="84"/>
      <c r="T851" s="84"/>
    </row>
    <row r="852" spans="17:20">
      <c r="Q852" s="84"/>
      <c r="R852" s="84"/>
      <c r="S852" s="84"/>
      <c r="T852" s="84"/>
    </row>
    <row r="853" spans="17:20">
      <c r="Q853" s="84"/>
      <c r="R853" s="84"/>
      <c r="S853" s="84"/>
      <c r="T853" s="84"/>
    </row>
    <row r="854" spans="17:20">
      <c r="Q854" s="84"/>
      <c r="R854" s="84"/>
      <c r="S854" s="84"/>
      <c r="T854" s="84"/>
    </row>
    <row r="855" spans="17:20">
      <c r="Q855" s="84"/>
      <c r="R855" s="84"/>
      <c r="S855" s="84"/>
      <c r="T855" s="84"/>
    </row>
    <row r="856" spans="17:20">
      <c r="Q856" s="84"/>
      <c r="R856" s="84"/>
      <c r="S856" s="84"/>
      <c r="T856" s="84"/>
    </row>
    <row r="857" spans="17:20">
      <c r="Q857" s="84"/>
      <c r="R857" s="84"/>
      <c r="S857" s="84"/>
      <c r="T857" s="84"/>
    </row>
    <row r="858" spans="17:20">
      <c r="Q858" s="84"/>
      <c r="R858" s="84"/>
      <c r="S858" s="84"/>
      <c r="T858" s="84"/>
    </row>
    <row r="859" spans="17:20">
      <c r="Q859" s="84"/>
      <c r="R859" s="84"/>
      <c r="S859" s="84"/>
      <c r="T859" s="84"/>
    </row>
    <row r="860" spans="17:20">
      <c r="Q860" s="84"/>
      <c r="R860" s="84"/>
      <c r="S860" s="84"/>
      <c r="T860" s="84"/>
    </row>
    <row r="861" spans="17:20">
      <c r="Q861" s="84"/>
      <c r="R861" s="84"/>
      <c r="S861" s="84"/>
      <c r="T861" s="84"/>
    </row>
    <row r="862" spans="17:20">
      <c r="Q862" s="84"/>
      <c r="R862" s="84"/>
      <c r="S862" s="84"/>
      <c r="T862" s="84"/>
    </row>
    <row r="863" spans="17:20">
      <c r="Q863" s="84"/>
      <c r="R863" s="84"/>
      <c r="S863" s="84"/>
      <c r="T863" s="84"/>
    </row>
    <row r="864" spans="17:20">
      <c r="Q864" s="84"/>
      <c r="R864" s="84"/>
      <c r="S864" s="84"/>
      <c r="T864" s="84"/>
    </row>
    <row r="865" spans="17:20">
      <c r="Q865" s="84"/>
      <c r="R865" s="84"/>
      <c r="S865" s="84"/>
      <c r="T865" s="84"/>
    </row>
    <row r="866" spans="17:20">
      <c r="Q866" s="84"/>
      <c r="R866" s="84"/>
      <c r="S866" s="84"/>
      <c r="T866" s="84"/>
    </row>
    <row r="867" spans="17:20">
      <c r="Q867" s="84"/>
      <c r="R867" s="84"/>
      <c r="S867" s="84"/>
      <c r="T867" s="84"/>
    </row>
    <row r="868" spans="17:20">
      <c r="Q868" s="84"/>
      <c r="R868" s="84"/>
      <c r="S868" s="84"/>
      <c r="T868" s="84"/>
    </row>
    <row r="869" spans="17:20">
      <c r="Q869" s="84"/>
      <c r="R869" s="84"/>
      <c r="S869" s="84"/>
      <c r="T869" s="84"/>
    </row>
    <row r="870" spans="17:20">
      <c r="Q870" s="84"/>
      <c r="R870" s="84"/>
      <c r="S870" s="84"/>
      <c r="T870" s="84"/>
    </row>
    <row r="871" spans="17:20">
      <c r="Q871" s="84"/>
      <c r="R871" s="84"/>
      <c r="S871" s="84"/>
      <c r="T871" s="84"/>
    </row>
    <row r="872" spans="17:20">
      <c r="Q872" s="84"/>
      <c r="R872" s="84"/>
      <c r="S872" s="84"/>
      <c r="T872" s="84"/>
    </row>
    <row r="873" spans="17:20">
      <c r="Q873" s="84"/>
      <c r="R873" s="84"/>
      <c r="S873" s="84"/>
      <c r="T873" s="84"/>
    </row>
    <row r="874" spans="17:20">
      <c r="Q874" s="84"/>
      <c r="R874" s="84"/>
      <c r="S874" s="84"/>
      <c r="T874" s="84"/>
    </row>
    <row r="875" spans="17:20">
      <c r="Q875" s="84"/>
      <c r="R875" s="84"/>
      <c r="S875" s="84"/>
      <c r="T875" s="84"/>
    </row>
    <row r="876" spans="17:20">
      <c r="Q876" s="84"/>
      <c r="R876" s="84"/>
      <c r="S876" s="84"/>
      <c r="T876" s="84"/>
    </row>
    <row r="877" spans="17:20">
      <c r="Q877" s="84"/>
      <c r="R877" s="84"/>
      <c r="S877" s="84"/>
      <c r="T877" s="84"/>
    </row>
    <row r="878" spans="17:20">
      <c r="Q878" s="84"/>
      <c r="R878" s="84"/>
      <c r="S878" s="84"/>
      <c r="T878" s="84"/>
    </row>
    <row r="879" spans="17:20">
      <c r="Q879" s="84"/>
      <c r="R879" s="84"/>
      <c r="S879" s="84"/>
      <c r="T879" s="84"/>
    </row>
    <row r="880" spans="17:20">
      <c r="Q880" s="84"/>
      <c r="R880" s="84"/>
      <c r="S880" s="84"/>
      <c r="T880" s="84"/>
    </row>
    <row r="881" spans="17:20">
      <c r="Q881" s="84"/>
      <c r="R881" s="84"/>
      <c r="S881" s="84"/>
      <c r="T881" s="84"/>
    </row>
    <row r="882" spans="17:20">
      <c r="Q882" s="84"/>
      <c r="R882" s="84"/>
      <c r="S882" s="84"/>
      <c r="T882" s="84"/>
    </row>
    <row r="883" spans="17:20">
      <c r="Q883" s="84"/>
      <c r="R883" s="84"/>
      <c r="S883" s="84"/>
      <c r="T883" s="84"/>
    </row>
    <row r="884" spans="17:20">
      <c r="Q884" s="84"/>
      <c r="R884" s="84"/>
      <c r="S884" s="84"/>
      <c r="T884" s="84"/>
    </row>
    <row r="885" spans="17:20">
      <c r="Q885" s="84"/>
      <c r="R885" s="84"/>
      <c r="S885" s="84"/>
      <c r="T885" s="84"/>
    </row>
    <row r="886" spans="17:20">
      <c r="Q886" s="84"/>
      <c r="R886" s="84"/>
      <c r="S886" s="84"/>
      <c r="T886" s="84"/>
    </row>
    <row r="887" spans="17:20">
      <c r="Q887" s="84"/>
      <c r="R887" s="84"/>
      <c r="S887" s="84"/>
      <c r="T887" s="84"/>
    </row>
    <row r="888" spans="17:20">
      <c r="Q888" s="84"/>
      <c r="R888" s="84"/>
      <c r="S888" s="84"/>
      <c r="T888" s="84"/>
    </row>
    <row r="889" spans="17:20">
      <c r="Q889" s="84"/>
      <c r="R889" s="84"/>
      <c r="S889" s="84"/>
      <c r="T889" s="84"/>
    </row>
    <row r="890" spans="17:20">
      <c r="Q890" s="84"/>
      <c r="R890" s="84"/>
      <c r="S890" s="84"/>
      <c r="T890" s="84"/>
    </row>
    <row r="891" spans="17:20">
      <c r="Q891" s="84"/>
      <c r="R891" s="84"/>
      <c r="S891" s="84"/>
      <c r="T891" s="84"/>
    </row>
    <row r="892" spans="17:20">
      <c r="Q892" s="84"/>
      <c r="R892" s="84"/>
      <c r="S892" s="84"/>
      <c r="T892" s="84"/>
    </row>
    <row r="893" spans="17:20">
      <c r="Q893" s="84"/>
      <c r="R893" s="84"/>
      <c r="S893" s="84"/>
      <c r="T893" s="84"/>
    </row>
    <row r="894" spans="17:20">
      <c r="Q894" s="84"/>
      <c r="R894" s="84"/>
      <c r="S894" s="84"/>
      <c r="T894" s="84"/>
    </row>
    <row r="895" spans="17:20">
      <c r="Q895" s="84"/>
      <c r="R895" s="84"/>
      <c r="S895" s="84"/>
      <c r="T895" s="84"/>
    </row>
    <row r="896" spans="17:20">
      <c r="Q896" s="84"/>
      <c r="R896" s="84"/>
      <c r="S896" s="84"/>
      <c r="T896" s="84"/>
    </row>
    <row r="897" spans="17:20">
      <c r="Q897" s="84"/>
      <c r="R897" s="84"/>
      <c r="S897" s="84"/>
      <c r="T897" s="84"/>
    </row>
    <row r="898" spans="17:20">
      <c r="Q898" s="84"/>
      <c r="R898" s="84"/>
      <c r="S898" s="84"/>
      <c r="T898" s="84"/>
    </row>
    <row r="899" spans="17:20">
      <c r="Q899" s="84"/>
      <c r="R899" s="84"/>
      <c r="S899" s="84"/>
      <c r="T899" s="84"/>
    </row>
    <row r="900" spans="17:20">
      <c r="Q900" s="84"/>
      <c r="R900" s="84"/>
      <c r="S900" s="84"/>
      <c r="T900" s="84"/>
    </row>
    <row r="901" spans="17:20">
      <c r="Q901" s="84"/>
      <c r="R901" s="84"/>
      <c r="S901" s="84"/>
      <c r="T901" s="84"/>
    </row>
    <row r="902" spans="17:20">
      <c r="Q902" s="84"/>
      <c r="R902" s="84"/>
      <c r="S902" s="84"/>
      <c r="T902" s="84"/>
    </row>
    <row r="903" spans="17:20">
      <c r="Q903" s="84"/>
      <c r="R903" s="84"/>
      <c r="S903" s="84"/>
      <c r="T903" s="84"/>
    </row>
    <row r="904" spans="17:20">
      <c r="Q904" s="84"/>
      <c r="R904" s="84"/>
      <c r="S904" s="84"/>
      <c r="T904" s="84"/>
    </row>
    <row r="905" spans="17:20">
      <c r="Q905" s="84"/>
      <c r="R905" s="84"/>
      <c r="S905" s="84"/>
      <c r="T905" s="84"/>
    </row>
    <row r="906" spans="17:20">
      <c r="Q906" s="84"/>
      <c r="R906" s="84"/>
      <c r="S906" s="84"/>
      <c r="T906" s="84"/>
    </row>
    <row r="907" spans="17:20">
      <c r="Q907" s="84"/>
      <c r="R907" s="84"/>
      <c r="S907" s="84"/>
      <c r="T907" s="84"/>
    </row>
    <row r="908" spans="17:20">
      <c r="Q908" s="84"/>
      <c r="R908" s="84"/>
      <c r="S908" s="84"/>
      <c r="T908" s="84"/>
    </row>
    <row r="909" spans="17:20">
      <c r="Q909" s="84"/>
      <c r="R909" s="84"/>
      <c r="S909" s="84"/>
      <c r="T909" s="84"/>
    </row>
    <row r="910" spans="17:20">
      <c r="Q910" s="84"/>
      <c r="R910" s="84"/>
      <c r="S910" s="84"/>
      <c r="T910" s="84"/>
    </row>
    <row r="911" spans="17:20">
      <c r="Q911" s="84"/>
      <c r="R911" s="84"/>
      <c r="S911" s="84"/>
      <c r="T911" s="84"/>
    </row>
    <row r="912" spans="17:20">
      <c r="Q912" s="84"/>
      <c r="R912" s="84"/>
      <c r="S912" s="84"/>
      <c r="T912" s="84"/>
    </row>
    <row r="913" spans="17:20">
      <c r="Q913" s="84"/>
      <c r="R913" s="84"/>
      <c r="S913" s="84"/>
      <c r="T913" s="84"/>
    </row>
    <row r="914" spans="17:20">
      <c r="Q914" s="84"/>
      <c r="R914" s="84"/>
      <c r="S914" s="84"/>
      <c r="T914" s="84"/>
    </row>
    <row r="915" spans="17:20">
      <c r="Q915" s="84"/>
      <c r="R915" s="84"/>
      <c r="S915" s="84"/>
      <c r="T915" s="84"/>
    </row>
    <row r="916" spans="17:20">
      <c r="Q916" s="84"/>
      <c r="R916" s="84"/>
      <c r="S916" s="84"/>
      <c r="T916" s="84"/>
    </row>
    <row r="917" spans="17:20">
      <c r="Q917" s="84"/>
      <c r="R917" s="84"/>
      <c r="S917" s="84"/>
      <c r="T917" s="84"/>
    </row>
    <row r="918" spans="17:20">
      <c r="Q918" s="84"/>
      <c r="R918" s="84"/>
      <c r="S918" s="84"/>
      <c r="T918" s="84"/>
    </row>
    <row r="919" spans="17:20">
      <c r="Q919" s="84"/>
      <c r="R919" s="84"/>
      <c r="S919" s="84"/>
      <c r="T919" s="84"/>
    </row>
    <row r="920" spans="17:20">
      <c r="Q920" s="84"/>
      <c r="R920" s="84"/>
      <c r="S920" s="84"/>
      <c r="T920" s="84"/>
    </row>
    <row r="921" spans="17:20">
      <c r="Q921" s="84"/>
      <c r="R921" s="84"/>
      <c r="S921" s="84"/>
      <c r="T921" s="84"/>
    </row>
    <row r="922" spans="17:20">
      <c r="Q922" s="84"/>
      <c r="R922" s="84"/>
      <c r="S922" s="84"/>
      <c r="T922" s="84"/>
    </row>
    <row r="923" spans="17:20">
      <c r="Q923" s="84"/>
      <c r="R923" s="84"/>
      <c r="S923" s="84"/>
      <c r="T923" s="84"/>
    </row>
    <row r="924" spans="17:20">
      <c r="Q924" s="84"/>
      <c r="R924" s="84"/>
      <c r="S924" s="84"/>
      <c r="T924" s="84"/>
    </row>
    <row r="925" spans="17:20">
      <c r="Q925" s="84"/>
      <c r="R925" s="84"/>
      <c r="S925" s="84"/>
      <c r="T925" s="84"/>
    </row>
    <row r="926" spans="17:20">
      <c r="Q926" s="84"/>
      <c r="R926" s="84"/>
      <c r="S926" s="84"/>
      <c r="T926" s="84"/>
    </row>
    <row r="927" spans="17:20">
      <c r="Q927" s="84"/>
      <c r="R927" s="84"/>
      <c r="S927" s="84"/>
      <c r="T927" s="84"/>
    </row>
    <row r="928" spans="17:20">
      <c r="Q928" s="84"/>
      <c r="R928" s="84"/>
      <c r="S928" s="84"/>
      <c r="T928" s="84"/>
    </row>
    <row r="929" spans="17:20">
      <c r="Q929" s="84"/>
      <c r="R929" s="84"/>
      <c r="S929" s="84"/>
      <c r="T929" s="84"/>
    </row>
    <row r="930" spans="17:20">
      <c r="Q930" s="84"/>
      <c r="R930" s="84"/>
      <c r="S930" s="84"/>
      <c r="T930" s="84"/>
    </row>
    <row r="931" spans="17:20">
      <c r="Q931" s="84"/>
      <c r="R931" s="84"/>
      <c r="S931" s="84"/>
      <c r="T931" s="84"/>
    </row>
    <row r="932" spans="17:20">
      <c r="Q932" s="84"/>
      <c r="R932" s="84"/>
      <c r="S932" s="84"/>
      <c r="T932" s="84"/>
    </row>
    <row r="933" spans="17:20">
      <c r="Q933" s="84"/>
      <c r="R933" s="84"/>
      <c r="S933" s="84"/>
      <c r="T933" s="84"/>
    </row>
    <row r="934" spans="17:20">
      <c r="Q934" s="84"/>
      <c r="R934" s="84"/>
      <c r="S934" s="84"/>
      <c r="T934" s="84"/>
    </row>
    <row r="935" spans="17:20">
      <c r="Q935" s="84"/>
      <c r="R935" s="84"/>
      <c r="S935" s="84"/>
      <c r="T935" s="84"/>
    </row>
    <row r="936" spans="17:20">
      <c r="Q936" s="84"/>
      <c r="R936" s="84"/>
      <c r="S936" s="84"/>
      <c r="T936" s="84"/>
    </row>
    <row r="937" spans="17:20">
      <c r="Q937" s="84"/>
      <c r="R937" s="84"/>
      <c r="S937" s="84"/>
      <c r="T937" s="84"/>
    </row>
    <row r="938" spans="17:20">
      <c r="Q938" s="84"/>
      <c r="R938" s="84"/>
      <c r="S938" s="84"/>
      <c r="T938" s="84"/>
    </row>
    <row r="939" spans="17:20">
      <c r="Q939" s="84"/>
      <c r="R939" s="84"/>
      <c r="S939" s="84"/>
      <c r="T939" s="84"/>
    </row>
    <row r="940" spans="17:20">
      <c r="Q940" s="84"/>
      <c r="R940" s="84"/>
      <c r="S940" s="84"/>
      <c r="T940" s="84"/>
    </row>
    <row r="941" spans="17:20">
      <c r="Q941" s="84"/>
      <c r="R941" s="84"/>
      <c r="S941" s="84"/>
      <c r="T941" s="84"/>
    </row>
    <row r="942" spans="17:20">
      <c r="Q942" s="84"/>
      <c r="R942" s="84"/>
      <c r="S942" s="84"/>
      <c r="T942" s="84"/>
    </row>
    <row r="943" spans="17:20">
      <c r="Q943" s="84"/>
      <c r="R943" s="84"/>
      <c r="S943" s="84"/>
      <c r="T943" s="84"/>
    </row>
    <row r="944" spans="17:20">
      <c r="Q944" s="84"/>
      <c r="R944" s="84"/>
      <c r="S944" s="84"/>
      <c r="T944" s="84"/>
    </row>
    <row r="945" spans="17:20">
      <c r="Q945" s="84"/>
      <c r="R945" s="84"/>
      <c r="S945" s="84"/>
      <c r="T945" s="84"/>
    </row>
    <row r="946" spans="17:20">
      <c r="Q946" s="84"/>
      <c r="R946" s="84"/>
      <c r="S946" s="84"/>
      <c r="T946" s="84"/>
    </row>
    <row r="947" spans="17:20">
      <c r="Q947" s="84"/>
      <c r="R947" s="84"/>
      <c r="S947" s="84"/>
      <c r="T947" s="84"/>
    </row>
    <row r="948" spans="17:20">
      <c r="Q948" s="84"/>
      <c r="R948" s="84"/>
      <c r="S948" s="84"/>
      <c r="T948" s="84"/>
    </row>
    <row r="949" spans="17:20">
      <c r="Q949" s="84"/>
      <c r="R949" s="84"/>
      <c r="S949" s="84"/>
      <c r="T949" s="84"/>
    </row>
    <row r="950" spans="17:20">
      <c r="Q950" s="84"/>
      <c r="R950" s="84"/>
      <c r="S950" s="84"/>
      <c r="T950" s="84"/>
    </row>
    <row r="951" spans="17:20">
      <c r="Q951" s="84"/>
      <c r="R951" s="84"/>
      <c r="S951" s="84"/>
      <c r="T951" s="84"/>
    </row>
    <row r="952" spans="17:20">
      <c r="Q952" s="84"/>
      <c r="R952" s="84"/>
      <c r="S952" s="84"/>
      <c r="T952" s="84"/>
    </row>
    <row r="953" spans="17:20">
      <c r="Q953" s="84"/>
      <c r="R953" s="84"/>
      <c r="S953" s="84"/>
      <c r="T953" s="84"/>
    </row>
    <row r="954" spans="17:20">
      <c r="Q954" s="84"/>
      <c r="R954" s="84"/>
      <c r="S954" s="84"/>
      <c r="T954" s="84"/>
    </row>
    <row r="955" spans="17:20">
      <c r="Q955" s="84"/>
      <c r="R955" s="84"/>
      <c r="S955" s="84"/>
      <c r="T955" s="84"/>
    </row>
    <row r="956" spans="17:20">
      <c r="Q956" s="84"/>
      <c r="R956" s="84"/>
      <c r="S956" s="84"/>
      <c r="T956" s="84"/>
    </row>
    <row r="957" spans="17:20">
      <c r="Q957" s="84"/>
      <c r="R957" s="84"/>
      <c r="S957" s="84"/>
      <c r="T957" s="84"/>
    </row>
    <row r="958" spans="17:20">
      <c r="Q958" s="84"/>
      <c r="R958" s="84"/>
      <c r="S958" s="84"/>
      <c r="T958" s="84"/>
    </row>
    <row r="959" spans="17:20">
      <c r="Q959" s="84"/>
      <c r="R959" s="84"/>
      <c r="S959" s="84"/>
      <c r="T959" s="84"/>
    </row>
    <row r="960" spans="17:20">
      <c r="Q960" s="84"/>
      <c r="R960" s="84"/>
      <c r="S960" s="84"/>
      <c r="T960" s="84"/>
    </row>
    <row r="961" spans="17:20">
      <c r="Q961" s="84"/>
      <c r="R961" s="84"/>
      <c r="S961" s="84"/>
      <c r="T961" s="84"/>
    </row>
    <row r="962" spans="17:20">
      <c r="Q962" s="84"/>
      <c r="R962" s="84"/>
      <c r="S962" s="84"/>
      <c r="T962" s="84"/>
    </row>
    <row r="963" spans="17:20">
      <c r="Q963" s="84"/>
      <c r="R963" s="84"/>
      <c r="S963" s="84"/>
      <c r="T963" s="84"/>
    </row>
    <row r="964" spans="17:20">
      <c r="Q964" s="84"/>
      <c r="R964" s="84"/>
      <c r="S964" s="84"/>
      <c r="T964" s="84"/>
    </row>
    <row r="965" spans="17:20">
      <c r="Q965" s="84"/>
      <c r="R965" s="84"/>
      <c r="S965" s="84"/>
      <c r="T965" s="84"/>
    </row>
    <row r="966" spans="17:20">
      <c r="Q966" s="84"/>
      <c r="R966" s="84"/>
      <c r="S966" s="84"/>
      <c r="T966" s="84"/>
    </row>
    <row r="967" spans="17:20">
      <c r="Q967" s="84"/>
      <c r="R967" s="84"/>
      <c r="S967" s="84"/>
      <c r="T967" s="84"/>
    </row>
    <row r="968" spans="17:20">
      <c r="Q968" s="84"/>
      <c r="R968" s="84"/>
      <c r="S968" s="84"/>
      <c r="T968" s="84"/>
    </row>
    <row r="969" spans="17:20">
      <c r="Q969" s="84"/>
      <c r="R969" s="84"/>
      <c r="S969" s="84"/>
      <c r="T969" s="84"/>
    </row>
    <row r="970" spans="17:20">
      <c r="Q970" s="84"/>
      <c r="R970" s="84"/>
      <c r="S970" s="84"/>
      <c r="T970" s="84"/>
    </row>
    <row r="971" spans="17:20">
      <c r="Q971" s="84"/>
      <c r="R971" s="84"/>
      <c r="S971" s="84"/>
      <c r="T971" s="84"/>
    </row>
    <row r="972" spans="17:20">
      <c r="Q972" s="84"/>
      <c r="R972" s="84"/>
      <c r="S972" s="84"/>
      <c r="T972" s="84"/>
    </row>
    <row r="973" spans="17:20">
      <c r="Q973" s="84"/>
      <c r="R973" s="84"/>
      <c r="S973" s="84"/>
      <c r="T973" s="84"/>
    </row>
    <row r="974" spans="17:20">
      <c r="Q974" s="84"/>
      <c r="R974" s="84"/>
      <c r="S974" s="84"/>
      <c r="T974" s="84"/>
    </row>
    <row r="975" spans="17:20">
      <c r="Q975" s="84"/>
      <c r="R975" s="84"/>
      <c r="S975" s="84"/>
      <c r="T975" s="84"/>
    </row>
    <row r="976" spans="17:20">
      <c r="Q976" s="84"/>
      <c r="R976" s="84"/>
      <c r="S976" s="84"/>
      <c r="T976" s="84"/>
    </row>
    <row r="977" spans="17:20">
      <c r="Q977" s="84"/>
      <c r="R977" s="84"/>
      <c r="S977" s="84"/>
      <c r="T977" s="84"/>
    </row>
    <row r="978" spans="17:20">
      <c r="Q978" s="84"/>
      <c r="R978" s="84"/>
      <c r="S978" s="84"/>
      <c r="T978" s="84"/>
    </row>
    <row r="979" spans="17:20">
      <c r="Q979" s="84"/>
      <c r="R979" s="84"/>
      <c r="S979" s="84"/>
      <c r="T979" s="84"/>
    </row>
    <row r="980" spans="17:20">
      <c r="Q980" s="84"/>
      <c r="R980" s="84"/>
      <c r="S980" s="84"/>
      <c r="T980" s="84"/>
    </row>
    <row r="981" spans="17:20">
      <c r="Q981" s="84"/>
      <c r="R981" s="84"/>
      <c r="S981" s="84"/>
      <c r="T981" s="84"/>
    </row>
    <row r="982" spans="17:20">
      <c r="Q982" s="84"/>
      <c r="R982" s="84"/>
      <c r="S982" s="84"/>
      <c r="T982" s="84"/>
    </row>
    <row r="983" spans="17:20">
      <c r="Q983" s="84"/>
      <c r="R983" s="84"/>
      <c r="S983" s="84"/>
      <c r="T983" s="84"/>
    </row>
    <row r="984" spans="17:20">
      <c r="Q984" s="84"/>
      <c r="R984" s="84"/>
      <c r="S984" s="84"/>
      <c r="T984" s="84"/>
    </row>
    <row r="985" spans="17:20">
      <c r="Q985" s="84"/>
      <c r="R985" s="84"/>
      <c r="S985" s="84"/>
      <c r="T985" s="84"/>
    </row>
    <row r="986" spans="17:20">
      <c r="Q986" s="84"/>
      <c r="R986" s="84"/>
      <c r="S986" s="84"/>
      <c r="T986" s="84"/>
    </row>
    <row r="987" spans="17:20">
      <c r="Q987" s="84"/>
      <c r="R987" s="84"/>
      <c r="S987" s="84"/>
      <c r="T987" s="84"/>
    </row>
    <row r="988" spans="17:20">
      <c r="Q988" s="84"/>
      <c r="R988" s="84"/>
      <c r="S988" s="84"/>
      <c r="T988" s="84"/>
    </row>
    <row r="989" spans="17:20">
      <c r="Q989" s="84"/>
      <c r="R989" s="84"/>
      <c r="S989" s="84"/>
      <c r="T989" s="84"/>
    </row>
    <row r="990" spans="17:20">
      <c r="Q990" s="84"/>
      <c r="R990" s="84"/>
      <c r="S990" s="84"/>
      <c r="T990" s="84"/>
    </row>
    <row r="991" spans="17:20">
      <c r="Q991" s="84"/>
      <c r="R991" s="84"/>
      <c r="S991" s="84"/>
      <c r="T991" s="84"/>
    </row>
    <row r="992" spans="17:20">
      <c r="Q992" s="84"/>
      <c r="R992" s="84"/>
      <c r="S992" s="84"/>
      <c r="T992" s="84"/>
    </row>
    <row r="993" spans="17:20">
      <c r="Q993" s="84"/>
      <c r="R993" s="84"/>
      <c r="S993" s="84"/>
      <c r="T993" s="84"/>
    </row>
    <row r="994" spans="17:20">
      <c r="Q994" s="84"/>
      <c r="R994" s="84"/>
      <c r="S994" s="84"/>
      <c r="T994" s="84"/>
    </row>
    <row r="995" spans="17:20">
      <c r="Q995" s="84"/>
      <c r="R995" s="84"/>
      <c r="S995" s="84"/>
      <c r="T995" s="84"/>
    </row>
    <row r="996" spans="17:20">
      <c r="Q996" s="84"/>
      <c r="R996" s="84"/>
      <c r="S996" s="84"/>
      <c r="T996" s="84"/>
    </row>
    <row r="997" spans="17:20">
      <c r="Q997" s="84"/>
      <c r="R997" s="84"/>
      <c r="S997" s="84"/>
      <c r="T997" s="84"/>
    </row>
    <row r="998" spans="17:20">
      <c r="Q998" s="84"/>
      <c r="R998" s="84"/>
      <c r="S998" s="84"/>
      <c r="T998" s="84"/>
    </row>
    <row r="999" spans="17:20">
      <c r="Q999" s="84"/>
      <c r="R999" s="84"/>
      <c r="S999" s="84"/>
      <c r="T999" s="84"/>
    </row>
    <row r="1000" spans="17:20">
      <c r="Q1000" s="84"/>
      <c r="R1000" s="84"/>
      <c r="S1000" s="84"/>
      <c r="T1000" s="84"/>
    </row>
    <row r="1001" spans="17:20">
      <c r="Q1001" s="84"/>
      <c r="R1001" s="84"/>
      <c r="S1001" s="84"/>
      <c r="T1001" s="84"/>
    </row>
    <row r="1002" spans="17:20">
      <c r="Q1002" s="84"/>
      <c r="R1002" s="84"/>
      <c r="S1002" s="84"/>
      <c r="T1002" s="84"/>
    </row>
    <row r="1003" spans="17:20">
      <c r="Q1003" s="84"/>
      <c r="R1003" s="84"/>
      <c r="S1003" s="84"/>
      <c r="T1003" s="84"/>
    </row>
    <row r="1004" spans="17:20">
      <c r="Q1004" s="84"/>
      <c r="R1004" s="84"/>
      <c r="S1004" s="84"/>
      <c r="T1004" s="84"/>
    </row>
    <row r="1005" spans="17:20">
      <c r="Q1005" s="84"/>
      <c r="R1005" s="84"/>
      <c r="S1005" s="84"/>
      <c r="T1005" s="84"/>
    </row>
    <row r="1006" spans="17:20">
      <c r="Q1006" s="84"/>
      <c r="R1006" s="84"/>
      <c r="S1006" s="84"/>
      <c r="T1006" s="84"/>
    </row>
    <row r="1007" spans="17:20">
      <c r="Q1007" s="84"/>
      <c r="R1007" s="84"/>
      <c r="S1007" s="84"/>
      <c r="T1007" s="84"/>
    </row>
    <row r="1008" spans="17:20">
      <c r="Q1008" s="84"/>
      <c r="R1008" s="84"/>
      <c r="S1008" s="84"/>
      <c r="T1008" s="84"/>
    </row>
    <row r="1009" spans="17:20">
      <c r="Q1009" s="84"/>
      <c r="R1009" s="84"/>
      <c r="S1009" s="84"/>
      <c r="T1009" s="84"/>
    </row>
    <row r="1010" spans="17:20">
      <c r="Q1010" s="84"/>
      <c r="R1010" s="84"/>
      <c r="S1010" s="84"/>
      <c r="T1010" s="84"/>
    </row>
    <row r="1011" spans="17:20">
      <c r="Q1011" s="84"/>
      <c r="R1011" s="84"/>
      <c r="S1011" s="84"/>
      <c r="T1011" s="84"/>
    </row>
    <row r="1012" spans="17:20">
      <c r="Q1012" s="84"/>
      <c r="R1012" s="84"/>
      <c r="S1012" s="84"/>
      <c r="T1012" s="84"/>
    </row>
    <row r="1013" spans="17:20">
      <c r="Q1013" s="84"/>
      <c r="R1013" s="84"/>
      <c r="S1013" s="84"/>
      <c r="T1013" s="84"/>
    </row>
    <row r="1014" spans="17:20">
      <c r="Q1014" s="84"/>
      <c r="R1014" s="84"/>
      <c r="S1014" s="84"/>
      <c r="T1014" s="84"/>
    </row>
    <row r="1015" spans="17:20">
      <c r="Q1015" s="84"/>
      <c r="R1015" s="84"/>
      <c r="S1015" s="84"/>
      <c r="T1015" s="84"/>
    </row>
    <row r="1016" spans="17:20">
      <c r="Q1016" s="84"/>
      <c r="R1016" s="84"/>
      <c r="S1016" s="84"/>
      <c r="T1016" s="84"/>
    </row>
    <row r="1017" spans="17:20">
      <c r="Q1017" s="84"/>
      <c r="R1017" s="84"/>
      <c r="S1017" s="84"/>
      <c r="T1017" s="84"/>
    </row>
    <row r="1018" spans="17:20">
      <c r="Q1018" s="84"/>
      <c r="R1018" s="84"/>
      <c r="S1018" s="84"/>
      <c r="T1018" s="84"/>
    </row>
    <row r="1019" spans="17:20">
      <c r="Q1019" s="84"/>
      <c r="R1019" s="84"/>
      <c r="S1019" s="84"/>
      <c r="T1019" s="84"/>
    </row>
    <row r="1020" spans="17:20">
      <c r="Q1020" s="84"/>
      <c r="R1020" s="84"/>
      <c r="S1020" s="84"/>
      <c r="T1020" s="84"/>
    </row>
    <row r="1021" spans="17:20">
      <c r="Q1021" s="84"/>
      <c r="R1021" s="84"/>
      <c r="S1021" s="84"/>
      <c r="T1021" s="84"/>
    </row>
    <row r="1022" spans="17:20">
      <c r="Q1022" s="84"/>
      <c r="R1022" s="84"/>
      <c r="S1022" s="84"/>
      <c r="T1022" s="84"/>
    </row>
    <row r="1023" spans="17:20">
      <c r="Q1023" s="84"/>
      <c r="R1023" s="84"/>
      <c r="S1023" s="84"/>
      <c r="T1023" s="84"/>
    </row>
    <row r="1024" spans="17:20">
      <c r="Q1024" s="84"/>
      <c r="R1024" s="84"/>
      <c r="S1024" s="84"/>
      <c r="T1024" s="84"/>
    </row>
    <row r="1025" spans="17:20">
      <c r="Q1025" s="84"/>
      <c r="R1025" s="84"/>
      <c r="S1025" s="84"/>
      <c r="T1025" s="84"/>
    </row>
    <row r="1026" spans="17:20">
      <c r="Q1026" s="84"/>
      <c r="R1026" s="84"/>
      <c r="S1026" s="84"/>
      <c r="T1026" s="84"/>
    </row>
    <row r="1027" spans="17:20">
      <c r="Q1027" s="84"/>
      <c r="R1027" s="84"/>
      <c r="S1027" s="84"/>
      <c r="T1027" s="84"/>
    </row>
    <row r="1028" spans="17:20">
      <c r="Q1028" s="84"/>
      <c r="R1028" s="84"/>
      <c r="S1028" s="84"/>
      <c r="T1028" s="84"/>
    </row>
    <row r="1029" spans="17:20">
      <c r="Q1029" s="84"/>
      <c r="R1029" s="84"/>
      <c r="S1029" s="84"/>
      <c r="T1029" s="84"/>
    </row>
    <row r="1030" spans="17:20">
      <c r="Q1030" s="84"/>
      <c r="R1030" s="84"/>
      <c r="S1030" s="84"/>
      <c r="T1030" s="84"/>
    </row>
    <row r="1031" spans="17:20">
      <c r="Q1031" s="84"/>
      <c r="R1031" s="84"/>
      <c r="S1031" s="84"/>
      <c r="T1031" s="84"/>
    </row>
    <row r="1032" spans="17:20">
      <c r="Q1032" s="84"/>
      <c r="R1032" s="84"/>
      <c r="S1032" s="84"/>
      <c r="T1032" s="84"/>
    </row>
    <row r="1033" spans="17:20">
      <c r="Q1033" s="84"/>
      <c r="R1033" s="84"/>
      <c r="S1033" s="84"/>
      <c r="T1033" s="84"/>
    </row>
    <row r="1034" spans="17:20">
      <c r="Q1034" s="84"/>
      <c r="R1034" s="84"/>
      <c r="S1034" s="84"/>
      <c r="T1034" s="84"/>
    </row>
    <row r="1035" spans="17:20">
      <c r="Q1035" s="84"/>
      <c r="R1035" s="84"/>
      <c r="S1035" s="84"/>
      <c r="T1035" s="84"/>
    </row>
    <row r="1036" spans="17:20">
      <c r="Q1036" s="84"/>
      <c r="R1036" s="84"/>
      <c r="S1036" s="84"/>
      <c r="T1036" s="84"/>
    </row>
    <row r="1037" spans="17:20">
      <c r="Q1037" s="84"/>
      <c r="R1037" s="84"/>
      <c r="S1037" s="84"/>
      <c r="T1037" s="84"/>
    </row>
    <row r="1038" spans="17:20">
      <c r="Q1038" s="84"/>
      <c r="R1038" s="84"/>
      <c r="S1038" s="84"/>
      <c r="T1038" s="84"/>
    </row>
    <row r="1039" spans="17:20">
      <c r="Q1039" s="84"/>
      <c r="R1039" s="84"/>
      <c r="S1039" s="84"/>
      <c r="T1039" s="84"/>
    </row>
    <row r="1040" spans="17:20">
      <c r="Q1040" s="84"/>
      <c r="R1040" s="84"/>
      <c r="S1040" s="84"/>
      <c r="T1040" s="84"/>
    </row>
    <row r="1041" spans="17:20">
      <c r="Q1041" s="84"/>
      <c r="R1041" s="84"/>
      <c r="S1041" s="84"/>
      <c r="T1041" s="84"/>
    </row>
    <row r="1042" spans="17:20">
      <c r="Q1042" s="84"/>
      <c r="R1042" s="84"/>
      <c r="S1042" s="84"/>
      <c r="T1042" s="84"/>
    </row>
    <row r="1043" spans="17:20">
      <c r="Q1043" s="84"/>
      <c r="R1043" s="84"/>
      <c r="S1043" s="84"/>
      <c r="T1043" s="84"/>
    </row>
    <row r="1044" spans="17:20">
      <c r="Q1044" s="84"/>
      <c r="R1044" s="84"/>
      <c r="S1044" s="84"/>
      <c r="T1044" s="84"/>
    </row>
    <row r="1045" spans="17:20">
      <c r="Q1045" s="84"/>
      <c r="R1045" s="84"/>
      <c r="S1045" s="84"/>
      <c r="T1045" s="84"/>
    </row>
    <row r="1046" spans="17:20">
      <c r="Q1046" s="84"/>
      <c r="R1046" s="84"/>
      <c r="S1046" s="84"/>
      <c r="T1046" s="84"/>
    </row>
    <row r="1047" spans="17:20">
      <c r="Q1047" s="84"/>
      <c r="R1047" s="84"/>
      <c r="S1047" s="84"/>
      <c r="T1047" s="84"/>
    </row>
    <row r="1048" spans="17:20">
      <c r="Q1048" s="84"/>
      <c r="R1048" s="84"/>
      <c r="S1048" s="84"/>
      <c r="T1048" s="84"/>
    </row>
    <row r="1049" spans="17:20">
      <c r="Q1049" s="84"/>
      <c r="R1049" s="84"/>
      <c r="S1049" s="84"/>
      <c r="T1049" s="84"/>
    </row>
    <row r="1050" spans="17:20">
      <c r="Q1050" s="84"/>
      <c r="R1050" s="84"/>
      <c r="S1050" s="84"/>
      <c r="T1050" s="84"/>
    </row>
    <row r="1051" spans="17:20">
      <c r="Q1051" s="84"/>
      <c r="R1051" s="84"/>
      <c r="S1051" s="84"/>
      <c r="T1051" s="84"/>
    </row>
    <row r="1052" spans="17:20">
      <c r="Q1052" s="84"/>
      <c r="R1052" s="84"/>
      <c r="S1052" s="84"/>
      <c r="T1052" s="84"/>
    </row>
    <row r="1053" spans="17:20">
      <c r="Q1053" s="84"/>
      <c r="R1053" s="84"/>
      <c r="S1053" s="84"/>
      <c r="T1053" s="84"/>
    </row>
    <row r="1054" spans="17:20">
      <c r="Q1054" s="84"/>
      <c r="R1054" s="84"/>
      <c r="S1054" s="84"/>
      <c r="T1054" s="84"/>
    </row>
    <row r="1055" spans="17:20">
      <c r="Q1055" s="84"/>
      <c r="R1055" s="84"/>
      <c r="S1055" s="84"/>
      <c r="T1055" s="84"/>
    </row>
    <row r="1056" spans="17:20">
      <c r="Q1056" s="84"/>
      <c r="R1056" s="84"/>
      <c r="S1056" s="84"/>
      <c r="T1056" s="84"/>
    </row>
    <row r="1057" spans="17:20">
      <c r="Q1057" s="84"/>
      <c r="R1057" s="84"/>
      <c r="S1057" s="84"/>
      <c r="T1057" s="84"/>
    </row>
    <row r="1058" spans="17:20">
      <c r="Q1058" s="84"/>
      <c r="R1058" s="84"/>
      <c r="S1058" s="84"/>
      <c r="T1058" s="84"/>
    </row>
    <row r="1059" spans="17:20">
      <c r="Q1059" s="84"/>
      <c r="R1059" s="84"/>
      <c r="S1059" s="84"/>
      <c r="T1059" s="84"/>
    </row>
    <row r="1060" spans="17:20">
      <c r="Q1060" s="84"/>
      <c r="R1060" s="84"/>
      <c r="S1060" s="84"/>
      <c r="T1060" s="84"/>
    </row>
    <row r="1061" spans="17:20">
      <c r="Q1061" s="84"/>
      <c r="R1061" s="84"/>
      <c r="S1061" s="84"/>
      <c r="T1061" s="84"/>
    </row>
    <row r="1062" spans="17:20">
      <c r="Q1062" s="84"/>
      <c r="R1062" s="84"/>
      <c r="S1062" s="84"/>
      <c r="T1062" s="84"/>
    </row>
    <row r="1063" spans="17:20">
      <c r="Q1063" s="84"/>
      <c r="R1063" s="84"/>
      <c r="S1063" s="84"/>
      <c r="T1063" s="84"/>
    </row>
    <row r="1064" spans="17:20">
      <c r="Q1064" s="84"/>
      <c r="R1064" s="84"/>
      <c r="S1064" s="84"/>
      <c r="T1064" s="84"/>
    </row>
    <row r="1065" spans="17:20">
      <c r="Q1065" s="84"/>
      <c r="R1065" s="84"/>
      <c r="S1065" s="84"/>
      <c r="T1065" s="84"/>
    </row>
    <row r="1066" spans="17:20">
      <c r="Q1066" s="84"/>
      <c r="R1066" s="84"/>
      <c r="S1066" s="84"/>
      <c r="T1066" s="84"/>
    </row>
    <row r="1067" spans="17:20">
      <c r="Q1067" s="84"/>
      <c r="R1067" s="84"/>
      <c r="S1067" s="84"/>
      <c r="T1067" s="84"/>
    </row>
    <row r="1068" spans="17:20">
      <c r="Q1068" s="84"/>
      <c r="R1068" s="84"/>
      <c r="S1068" s="84"/>
      <c r="T1068" s="84"/>
    </row>
    <row r="1069" spans="17:20">
      <c r="Q1069" s="84"/>
      <c r="R1069" s="84"/>
      <c r="S1069" s="84"/>
      <c r="T1069" s="84"/>
    </row>
    <row r="1070" spans="17:20">
      <c r="Q1070" s="84"/>
      <c r="R1070" s="84"/>
      <c r="S1070" s="84"/>
      <c r="T1070" s="84"/>
    </row>
    <row r="1071" spans="17:20">
      <c r="Q1071" s="84"/>
      <c r="R1071" s="84"/>
      <c r="S1071" s="84"/>
      <c r="T1071" s="84"/>
    </row>
    <row r="1072" spans="17:20">
      <c r="Q1072" s="84"/>
      <c r="R1072" s="84"/>
      <c r="S1072" s="84"/>
      <c r="T1072" s="84"/>
    </row>
    <row r="1073" spans="17:20">
      <c r="Q1073" s="84"/>
      <c r="R1073" s="84"/>
      <c r="S1073" s="84"/>
      <c r="T1073" s="84"/>
    </row>
    <row r="1074" spans="17:20">
      <c r="Q1074" s="84"/>
      <c r="R1074" s="84"/>
      <c r="S1074" s="84"/>
      <c r="T1074" s="84"/>
    </row>
    <row r="1075" spans="17:20">
      <c r="Q1075" s="84"/>
      <c r="R1075" s="84"/>
      <c r="S1075" s="84"/>
      <c r="T1075" s="84"/>
    </row>
    <row r="1076" spans="17:20">
      <c r="Q1076" s="84"/>
      <c r="R1076" s="84"/>
      <c r="S1076" s="84"/>
      <c r="T1076" s="84"/>
    </row>
    <row r="1077" spans="17:20">
      <c r="Q1077" s="84"/>
      <c r="R1077" s="84"/>
      <c r="S1077" s="84"/>
      <c r="T1077" s="84"/>
    </row>
    <row r="1078" spans="17:20">
      <c r="Q1078" s="84"/>
      <c r="R1078" s="84"/>
      <c r="S1078" s="84"/>
      <c r="T1078" s="84"/>
    </row>
    <row r="1079" spans="17:20">
      <c r="Q1079" s="84"/>
      <c r="R1079" s="84"/>
      <c r="S1079" s="84"/>
      <c r="T1079" s="84"/>
    </row>
    <row r="1080" spans="17:20">
      <c r="Q1080" s="84"/>
      <c r="R1080" s="84"/>
      <c r="S1080" s="84"/>
      <c r="T1080" s="84"/>
    </row>
    <row r="1081" spans="17:20">
      <c r="Q1081" s="84"/>
      <c r="R1081" s="84"/>
      <c r="S1081" s="84"/>
      <c r="T1081" s="84"/>
    </row>
    <row r="1082" spans="17:20">
      <c r="Q1082" s="84"/>
      <c r="R1082" s="84"/>
      <c r="S1082" s="84"/>
      <c r="T1082" s="84"/>
    </row>
    <row r="1083" spans="17:20">
      <c r="Q1083" s="84"/>
      <c r="R1083" s="84"/>
      <c r="S1083" s="84"/>
      <c r="T1083" s="84"/>
    </row>
    <row r="1084" spans="17:20">
      <c r="Q1084" s="84"/>
      <c r="R1084" s="84"/>
      <c r="S1084" s="84"/>
      <c r="T1084" s="84"/>
    </row>
    <row r="1085" spans="17:20">
      <c r="Q1085" s="84"/>
      <c r="R1085" s="84"/>
      <c r="S1085" s="84"/>
      <c r="T1085" s="84"/>
    </row>
    <row r="1086" spans="17:20">
      <c r="Q1086" s="84"/>
      <c r="R1086" s="84"/>
      <c r="S1086" s="84"/>
      <c r="T1086" s="84"/>
    </row>
    <row r="1087" spans="17:20">
      <c r="Q1087" s="84"/>
      <c r="R1087" s="84"/>
      <c r="S1087" s="84"/>
      <c r="T1087" s="84"/>
    </row>
    <row r="1088" spans="17:20">
      <c r="Q1088" s="84"/>
      <c r="R1088" s="84"/>
      <c r="S1088" s="84"/>
      <c r="T1088" s="84"/>
    </row>
    <row r="1089" spans="17:20">
      <c r="Q1089" s="84"/>
      <c r="R1089" s="84"/>
      <c r="S1089" s="84"/>
      <c r="T1089" s="84"/>
    </row>
    <row r="1090" spans="17:20">
      <c r="Q1090" s="84"/>
      <c r="R1090" s="84"/>
      <c r="S1090" s="84"/>
      <c r="T1090" s="84"/>
    </row>
    <row r="1091" spans="17:20">
      <c r="Q1091" s="84"/>
      <c r="R1091" s="84"/>
      <c r="S1091" s="84"/>
      <c r="T1091" s="84"/>
    </row>
    <row r="1092" spans="17:20">
      <c r="Q1092" s="84"/>
      <c r="R1092" s="84"/>
      <c r="S1092" s="84"/>
      <c r="T1092" s="84"/>
    </row>
    <row r="1093" spans="17:20">
      <c r="Q1093" s="84"/>
      <c r="R1093" s="84"/>
      <c r="S1093" s="84"/>
      <c r="T1093" s="84"/>
    </row>
    <row r="1094" spans="17:20">
      <c r="Q1094" s="84"/>
      <c r="R1094" s="84"/>
      <c r="S1094" s="84"/>
      <c r="T1094" s="84"/>
    </row>
    <row r="1095" spans="17:20">
      <c r="Q1095" s="84"/>
      <c r="R1095" s="84"/>
      <c r="S1095" s="84"/>
      <c r="T1095" s="84"/>
    </row>
    <row r="1096" spans="17:20">
      <c r="Q1096" s="84"/>
      <c r="R1096" s="84"/>
      <c r="S1096" s="84"/>
      <c r="T1096" s="84"/>
    </row>
    <row r="1097" spans="17:20">
      <c r="Q1097" s="84"/>
      <c r="R1097" s="84"/>
      <c r="S1097" s="84"/>
      <c r="T1097" s="84"/>
    </row>
    <row r="1098" spans="17:20">
      <c r="Q1098" s="84"/>
      <c r="R1098" s="84"/>
      <c r="S1098" s="84"/>
      <c r="T1098" s="84"/>
    </row>
    <row r="1099" spans="17:20">
      <c r="Q1099" s="84"/>
      <c r="R1099" s="84"/>
      <c r="S1099" s="84"/>
      <c r="T1099" s="84"/>
    </row>
    <row r="1100" spans="17:20">
      <c r="Q1100" s="84"/>
      <c r="R1100" s="84"/>
      <c r="S1100" s="84"/>
      <c r="T1100" s="84"/>
    </row>
    <row r="1101" spans="17:20">
      <c r="Q1101" s="84"/>
      <c r="R1101" s="84"/>
      <c r="S1101" s="84"/>
      <c r="T1101" s="84"/>
    </row>
    <row r="1102" spans="17:20">
      <c r="Q1102" s="84"/>
      <c r="R1102" s="84"/>
      <c r="S1102" s="84"/>
      <c r="T1102" s="84"/>
    </row>
    <row r="1103" spans="17:20">
      <c r="Q1103" s="84"/>
      <c r="R1103" s="84"/>
      <c r="S1103" s="84"/>
      <c r="T1103" s="84"/>
    </row>
    <row r="1104" spans="17:20">
      <c r="Q1104" s="84"/>
      <c r="R1104" s="84"/>
      <c r="S1104" s="84"/>
      <c r="T1104" s="84"/>
    </row>
    <row r="1105" spans="17:20">
      <c r="Q1105" s="84"/>
      <c r="R1105" s="84"/>
      <c r="S1105" s="84"/>
      <c r="T1105" s="84"/>
    </row>
    <row r="1106" spans="17:20">
      <c r="Q1106" s="84"/>
      <c r="R1106" s="84"/>
      <c r="S1106" s="84"/>
      <c r="T1106" s="84"/>
    </row>
    <row r="1107" spans="17:20">
      <c r="Q1107" s="84"/>
      <c r="R1107" s="84"/>
      <c r="S1107" s="84"/>
      <c r="T1107" s="84"/>
    </row>
    <row r="1108" spans="17:20">
      <c r="Q1108" s="84"/>
      <c r="R1108" s="84"/>
      <c r="S1108" s="84"/>
      <c r="T1108" s="84"/>
    </row>
    <row r="1109" spans="17:20">
      <c r="Q1109" s="84"/>
      <c r="R1109" s="84"/>
      <c r="S1109" s="84"/>
      <c r="T1109" s="84"/>
    </row>
    <row r="1110" spans="17:20">
      <c r="Q1110" s="84"/>
      <c r="R1110" s="84"/>
      <c r="S1110" s="84"/>
      <c r="T1110" s="84"/>
    </row>
    <row r="1111" spans="17:20">
      <c r="Q1111" s="84"/>
      <c r="R1111" s="84"/>
      <c r="S1111" s="84"/>
      <c r="T1111" s="84"/>
    </row>
    <row r="1112" spans="17:20">
      <c r="Q1112" s="84"/>
      <c r="R1112" s="84"/>
      <c r="S1112" s="84"/>
      <c r="T1112" s="84"/>
    </row>
    <row r="1113" spans="17:20">
      <c r="Q1113" s="84"/>
      <c r="R1113" s="84"/>
      <c r="S1113" s="84"/>
      <c r="T1113" s="84"/>
    </row>
    <row r="1114" spans="17:20">
      <c r="Q1114" s="84"/>
      <c r="R1114" s="84"/>
      <c r="S1114" s="84"/>
      <c r="T1114" s="84"/>
    </row>
    <row r="1115" spans="17:20">
      <c r="Q1115" s="84"/>
      <c r="R1115" s="84"/>
      <c r="S1115" s="84"/>
      <c r="T1115" s="84"/>
    </row>
    <row r="1116" spans="17:20">
      <c r="Q1116" s="84"/>
      <c r="R1116" s="84"/>
      <c r="S1116" s="84"/>
      <c r="T1116" s="84"/>
    </row>
    <row r="1117" spans="17:20">
      <c r="Q1117" s="84"/>
      <c r="R1117" s="84"/>
      <c r="S1117" s="84"/>
      <c r="T1117" s="84"/>
    </row>
    <row r="1118" spans="17:20">
      <c r="Q1118" s="84"/>
      <c r="R1118" s="84"/>
      <c r="S1118" s="84"/>
      <c r="T1118" s="84"/>
    </row>
    <row r="1119" spans="17:20">
      <c r="Q1119" s="84"/>
      <c r="R1119" s="84"/>
      <c r="S1119" s="84"/>
      <c r="T1119" s="84"/>
    </row>
    <row r="1120" spans="17:20">
      <c r="Q1120" s="84"/>
      <c r="R1120" s="84"/>
      <c r="S1120" s="84"/>
      <c r="T1120" s="84"/>
    </row>
    <row r="1121" spans="17:20">
      <c r="Q1121" s="84"/>
      <c r="R1121" s="84"/>
      <c r="S1121" s="84"/>
      <c r="T1121" s="84"/>
    </row>
    <row r="1122" spans="17:20">
      <c r="Q1122" s="84"/>
      <c r="R1122" s="84"/>
      <c r="S1122" s="84"/>
      <c r="T1122" s="84"/>
    </row>
    <row r="1123" spans="17:20">
      <c r="Q1123" s="84"/>
      <c r="R1123" s="84"/>
      <c r="S1123" s="84"/>
      <c r="T1123" s="84"/>
    </row>
    <row r="1124" spans="17:20">
      <c r="Q1124" s="84"/>
      <c r="R1124" s="84"/>
      <c r="S1124" s="84"/>
      <c r="T1124" s="84"/>
    </row>
    <row r="1125" spans="17:20">
      <c r="Q1125" s="84"/>
      <c r="R1125" s="84"/>
      <c r="S1125" s="84"/>
      <c r="T1125" s="84"/>
    </row>
    <row r="1126" spans="17:20">
      <c r="Q1126" s="84"/>
      <c r="R1126" s="84"/>
      <c r="S1126" s="84"/>
      <c r="T1126" s="84"/>
    </row>
    <row r="1127" spans="17:20">
      <c r="Q1127" s="84"/>
      <c r="R1127" s="84"/>
      <c r="S1127" s="84"/>
      <c r="T1127" s="84"/>
    </row>
    <row r="1128" spans="17:20">
      <c r="Q1128" s="84"/>
      <c r="R1128" s="84"/>
      <c r="S1128" s="84"/>
      <c r="T1128" s="84"/>
    </row>
    <row r="1129" spans="17:20">
      <c r="Q1129" s="84"/>
      <c r="R1129" s="84"/>
      <c r="S1129" s="84"/>
      <c r="T1129" s="84"/>
    </row>
    <row r="1130" spans="17:20">
      <c r="Q1130" s="84"/>
      <c r="R1130" s="84"/>
      <c r="S1130" s="84"/>
      <c r="T1130" s="84"/>
    </row>
    <row r="1131" spans="17:20">
      <c r="Q1131" s="84"/>
      <c r="R1131" s="84"/>
      <c r="S1131" s="84"/>
      <c r="T1131" s="84"/>
    </row>
    <row r="1132" spans="17:20">
      <c r="Q1132" s="84"/>
      <c r="R1132" s="84"/>
      <c r="S1132" s="84"/>
      <c r="T1132" s="84"/>
    </row>
    <row r="1133" spans="17:20">
      <c r="Q1133" s="84"/>
      <c r="R1133" s="84"/>
      <c r="S1133" s="84"/>
      <c r="T1133" s="84"/>
    </row>
    <row r="1134" spans="17:20">
      <c r="Q1134" s="84"/>
      <c r="R1134" s="84"/>
      <c r="S1134" s="84"/>
      <c r="T1134" s="84"/>
    </row>
    <row r="1135" spans="17:20">
      <c r="Q1135" s="84"/>
      <c r="R1135" s="84"/>
      <c r="S1135" s="84"/>
      <c r="T1135" s="84"/>
    </row>
    <row r="1136" spans="17:20">
      <c r="Q1136" s="84"/>
      <c r="R1136" s="84"/>
      <c r="S1136" s="84"/>
      <c r="T1136" s="84"/>
    </row>
    <row r="1137" spans="17:20">
      <c r="Q1137" s="84"/>
      <c r="R1137" s="84"/>
      <c r="S1137" s="84"/>
      <c r="T1137" s="84"/>
    </row>
    <row r="1138" spans="17:20">
      <c r="Q1138" s="84"/>
      <c r="R1138" s="84"/>
      <c r="S1138" s="84"/>
      <c r="T1138" s="84"/>
    </row>
    <row r="1139" spans="17:20">
      <c r="Q1139" s="84"/>
      <c r="R1139" s="84"/>
      <c r="S1139" s="84"/>
      <c r="T1139" s="84"/>
    </row>
    <row r="1140" spans="17:20">
      <c r="Q1140" s="84"/>
      <c r="R1140" s="84"/>
      <c r="S1140" s="84"/>
      <c r="T1140" s="84"/>
    </row>
    <row r="1141" spans="17:20">
      <c r="Q1141" s="84"/>
      <c r="R1141" s="84"/>
      <c r="S1141" s="84"/>
      <c r="T1141" s="84"/>
    </row>
    <row r="1142" spans="17:20">
      <c r="Q1142" s="84"/>
      <c r="R1142" s="84"/>
      <c r="S1142" s="84"/>
      <c r="T1142" s="84"/>
    </row>
    <row r="1143" spans="17:20">
      <c r="Q1143" s="84"/>
      <c r="R1143" s="84"/>
      <c r="S1143" s="84"/>
      <c r="T1143" s="84"/>
    </row>
    <row r="1144" spans="17:20">
      <c r="Q1144" s="84"/>
      <c r="R1144" s="84"/>
      <c r="S1144" s="84"/>
      <c r="T1144" s="84"/>
    </row>
    <row r="1145" spans="17:20">
      <c r="Q1145" s="84"/>
      <c r="R1145" s="84"/>
      <c r="S1145" s="84"/>
      <c r="T1145" s="84"/>
    </row>
    <row r="1146" spans="17:20">
      <c r="Q1146" s="84"/>
      <c r="R1146" s="84"/>
      <c r="S1146" s="84"/>
      <c r="T1146" s="84"/>
    </row>
    <row r="1147" spans="17:20">
      <c r="Q1147" s="84"/>
      <c r="R1147" s="84"/>
      <c r="S1147" s="84"/>
      <c r="T1147" s="84"/>
    </row>
    <row r="1148" spans="17:20">
      <c r="Q1148" s="84"/>
      <c r="R1148" s="84"/>
      <c r="S1148" s="84"/>
      <c r="T1148" s="84"/>
    </row>
    <row r="1149" spans="17:20">
      <c r="Q1149" s="84"/>
      <c r="R1149" s="84"/>
      <c r="S1149" s="84"/>
      <c r="T1149" s="84"/>
    </row>
    <row r="1150" spans="17:20">
      <c r="Q1150" s="84"/>
      <c r="R1150" s="84"/>
      <c r="S1150" s="84"/>
      <c r="T1150" s="84"/>
    </row>
    <row r="1151" spans="17:20">
      <c r="Q1151" s="84"/>
      <c r="R1151" s="84"/>
      <c r="S1151" s="84"/>
      <c r="T1151" s="84"/>
    </row>
    <row r="1152" spans="17:20">
      <c r="Q1152" s="84"/>
      <c r="R1152" s="84"/>
      <c r="S1152" s="84"/>
      <c r="T1152" s="84"/>
    </row>
    <row r="1153" spans="17:20">
      <c r="Q1153" s="84"/>
      <c r="R1153" s="84"/>
      <c r="S1153" s="84"/>
      <c r="T1153" s="84"/>
    </row>
    <row r="1154" spans="17:20">
      <c r="Q1154" s="84"/>
      <c r="R1154" s="84"/>
      <c r="S1154" s="84"/>
      <c r="T1154" s="84"/>
    </row>
    <row r="1155" spans="17:20">
      <c r="Q1155" s="84"/>
      <c r="R1155" s="84"/>
      <c r="S1155" s="84"/>
      <c r="T1155" s="84"/>
    </row>
    <row r="1156" spans="17:20">
      <c r="Q1156" s="84"/>
      <c r="R1156" s="84"/>
      <c r="S1156" s="84"/>
      <c r="T1156" s="84"/>
    </row>
    <row r="1157" spans="17:20">
      <c r="Q1157" s="84"/>
      <c r="R1157" s="84"/>
      <c r="S1157" s="84"/>
      <c r="T1157" s="84"/>
    </row>
    <row r="1158" spans="17:20">
      <c r="Q1158" s="84"/>
      <c r="R1158" s="84"/>
      <c r="S1158" s="84"/>
      <c r="T1158" s="84"/>
    </row>
    <row r="1159" spans="17:20">
      <c r="Q1159" s="84"/>
      <c r="R1159" s="84"/>
      <c r="S1159" s="84"/>
      <c r="T1159" s="84"/>
    </row>
    <row r="1160" spans="17:20">
      <c r="Q1160" s="84"/>
      <c r="R1160" s="84"/>
      <c r="S1160" s="84"/>
      <c r="T1160" s="84"/>
    </row>
    <row r="1161" spans="17:20">
      <c r="Q1161" s="84"/>
      <c r="R1161" s="84"/>
      <c r="S1161" s="84"/>
      <c r="T1161" s="84"/>
    </row>
    <row r="1162" spans="17:20">
      <c r="Q1162" s="84"/>
      <c r="R1162" s="84"/>
      <c r="S1162" s="84"/>
      <c r="T1162" s="84"/>
    </row>
    <row r="1163" spans="17:20">
      <c r="Q1163" s="84"/>
      <c r="R1163" s="84"/>
      <c r="S1163" s="84"/>
      <c r="T1163" s="84"/>
    </row>
    <row r="1164" spans="17:20">
      <c r="Q1164" s="84"/>
      <c r="R1164" s="84"/>
      <c r="S1164" s="84"/>
      <c r="T1164" s="84"/>
    </row>
    <row r="1165" spans="17:20">
      <c r="Q1165" s="84"/>
      <c r="R1165" s="84"/>
      <c r="S1165" s="84"/>
      <c r="T1165" s="84"/>
    </row>
    <row r="1166" spans="17:20">
      <c r="Q1166" s="84"/>
      <c r="R1166" s="84"/>
      <c r="S1166" s="84"/>
      <c r="T1166" s="84"/>
    </row>
    <row r="1167" spans="17:20">
      <c r="Q1167" s="84"/>
      <c r="R1167" s="84"/>
      <c r="S1167" s="84"/>
      <c r="T1167" s="84"/>
    </row>
    <row r="1168" spans="17:20">
      <c r="Q1168" s="84"/>
      <c r="R1168" s="84"/>
      <c r="S1168" s="84"/>
      <c r="T1168" s="84"/>
    </row>
    <row r="1169" spans="17:20">
      <c r="Q1169" s="84"/>
      <c r="R1169" s="84"/>
      <c r="S1169" s="84"/>
      <c r="T1169" s="84"/>
    </row>
    <row r="1170" spans="17:20">
      <c r="Q1170" s="84"/>
      <c r="R1170" s="84"/>
      <c r="S1170" s="84"/>
      <c r="T1170" s="84"/>
    </row>
    <row r="1171" spans="17:20">
      <c r="Q1171" s="84"/>
      <c r="R1171" s="84"/>
      <c r="S1171" s="84"/>
      <c r="T1171" s="84"/>
    </row>
    <row r="1172" spans="17:20">
      <c r="Q1172" s="84"/>
      <c r="R1172" s="84"/>
      <c r="S1172" s="84"/>
      <c r="T1172" s="84"/>
    </row>
    <row r="1173" spans="17:20">
      <c r="Q1173" s="84"/>
      <c r="R1173" s="84"/>
      <c r="S1173" s="84"/>
      <c r="T1173" s="84"/>
    </row>
    <row r="1174" spans="17:20">
      <c r="Q1174" s="84"/>
      <c r="R1174" s="84"/>
      <c r="S1174" s="84"/>
      <c r="T1174" s="84"/>
    </row>
    <row r="1175" spans="17:20">
      <c r="Q1175" s="84"/>
      <c r="R1175" s="84"/>
      <c r="S1175" s="84"/>
      <c r="T1175" s="84"/>
    </row>
    <row r="1176" spans="17:20">
      <c r="Q1176" s="84"/>
      <c r="R1176" s="84"/>
      <c r="S1176" s="84"/>
      <c r="T1176" s="84"/>
    </row>
    <row r="1177" spans="17:20">
      <c r="Q1177" s="84"/>
      <c r="R1177" s="84"/>
      <c r="S1177" s="84"/>
      <c r="T1177" s="84"/>
    </row>
    <row r="1178" spans="17:20">
      <c r="Q1178" s="84"/>
      <c r="R1178" s="84"/>
      <c r="S1178" s="84"/>
      <c r="T1178" s="84"/>
    </row>
    <row r="1179" spans="17:20">
      <c r="Q1179" s="84"/>
      <c r="R1179" s="84"/>
      <c r="S1179" s="84"/>
      <c r="T1179" s="84"/>
    </row>
    <row r="1180" spans="17:20">
      <c r="Q1180" s="84"/>
      <c r="R1180" s="84"/>
      <c r="S1180" s="84"/>
      <c r="T1180" s="84"/>
    </row>
    <row r="1181" spans="17:20">
      <c r="Q1181" s="84"/>
      <c r="R1181" s="84"/>
      <c r="S1181" s="84"/>
      <c r="T1181" s="84"/>
    </row>
    <row r="1182" spans="17:20">
      <c r="Q1182" s="84"/>
      <c r="R1182" s="84"/>
      <c r="S1182" s="84"/>
      <c r="T1182" s="84"/>
    </row>
    <row r="1183" spans="17:20">
      <c r="Q1183" s="84"/>
      <c r="R1183" s="84"/>
      <c r="S1183" s="84"/>
      <c r="T1183" s="84"/>
    </row>
    <row r="1184" spans="17:20">
      <c r="Q1184" s="84"/>
      <c r="R1184" s="84"/>
      <c r="S1184" s="84"/>
      <c r="T1184" s="84"/>
    </row>
    <row r="1185" spans="17:20">
      <c r="Q1185" s="84"/>
      <c r="R1185" s="84"/>
      <c r="S1185" s="84"/>
      <c r="T1185" s="84"/>
    </row>
    <row r="1186" spans="17:20">
      <c r="Q1186" s="84"/>
      <c r="R1186" s="84"/>
      <c r="S1186" s="84"/>
      <c r="T1186" s="84"/>
    </row>
    <row r="1187" spans="17:20">
      <c r="Q1187" s="84"/>
      <c r="R1187" s="84"/>
      <c r="S1187" s="84"/>
      <c r="T1187" s="84"/>
    </row>
    <row r="1188" spans="17:20">
      <c r="Q1188" s="84"/>
      <c r="R1188" s="84"/>
      <c r="S1188" s="84"/>
      <c r="T1188" s="84"/>
    </row>
    <row r="1189" spans="17:20">
      <c r="Q1189" s="84"/>
      <c r="R1189" s="84"/>
      <c r="S1189" s="84"/>
      <c r="T1189" s="84"/>
    </row>
    <row r="1190" spans="17:20">
      <c r="Q1190" s="84"/>
      <c r="R1190" s="84"/>
      <c r="S1190" s="84"/>
      <c r="T1190" s="84"/>
    </row>
    <row r="1191" spans="17:20">
      <c r="Q1191" s="84"/>
      <c r="R1191" s="84"/>
      <c r="S1191" s="84"/>
      <c r="T1191" s="84"/>
    </row>
    <row r="1192" spans="17:20">
      <c r="Q1192" s="84"/>
      <c r="R1192" s="84"/>
      <c r="S1192" s="84"/>
      <c r="T1192" s="84"/>
    </row>
    <row r="1193" spans="17:20">
      <c r="Q1193" s="84"/>
      <c r="R1193" s="84"/>
      <c r="S1193" s="84"/>
      <c r="T1193" s="84"/>
    </row>
    <row r="1194" spans="17:20">
      <c r="Q1194" s="84"/>
      <c r="R1194" s="84"/>
      <c r="S1194" s="84"/>
      <c r="T1194" s="84"/>
    </row>
    <row r="1195" spans="17:20">
      <c r="Q1195" s="84"/>
      <c r="R1195" s="84"/>
      <c r="S1195" s="84"/>
      <c r="T1195" s="84"/>
    </row>
    <row r="1196" spans="17:20">
      <c r="Q1196" s="84"/>
      <c r="R1196" s="84"/>
      <c r="S1196" s="84"/>
      <c r="T1196" s="84"/>
    </row>
    <row r="1197" spans="17:20">
      <c r="Q1197" s="84"/>
      <c r="R1197" s="84"/>
      <c r="S1197" s="84"/>
      <c r="T1197" s="84"/>
    </row>
    <row r="1198" spans="17:20">
      <c r="Q1198" s="84"/>
      <c r="R1198" s="84"/>
      <c r="S1198" s="84"/>
      <c r="T1198" s="84"/>
    </row>
    <row r="1199" spans="17:20">
      <c r="Q1199" s="84"/>
      <c r="R1199" s="84"/>
      <c r="S1199" s="84"/>
      <c r="T1199" s="84"/>
    </row>
    <row r="1200" spans="17:20">
      <c r="Q1200" s="84"/>
      <c r="R1200" s="84"/>
      <c r="S1200" s="84"/>
      <c r="T1200" s="84"/>
    </row>
    <row r="1201" spans="17:20">
      <c r="Q1201" s="84"/>
      <c r="R1201" s="84"/>
      <c r="S1201" s="84"/>
      <c r="T1201" s="84"/>
    </row>
    <row r="1202" spans="17:20">
      <c r="Q1202" s="84"/>
      <c r="R1202" s="84"/>
      <c r="S1202" s="84"/>
      <c r="T1202" s="84"/>
    </row>
    <row r="1203" spans="17:20">
      <c r="Q1203" s="84"/>
      <c r="R1203" s="84"/>
      <c r="S1203" s="84"/>
      <c r="T1203" s="84"/>
    </row>
    <row r="1204" spans="17:20">
      <c r="Q1204" s="84"/>
      <c r="R1204" s="84"/>
      <c r="S1204" s="84"/>
      <c r="T1204" s="84"/>
    </row>
    <row r="1205" spans="17:20">
      <c r="Q1205" s="84"/>
      <c r="R1205" s="84"/>
      <c r="S1205" s="84"/>
      <c r="T1205" s="84"/>
    </row>
    <row r="1206" spans="17:20">
      <c r="Q1206" s="84"/>
      <c r="R1206" s="84"/>
      <c r="S1206" s="84"/>
      <c r="T1206" s="84"/>
    </row>
    <row r="1207" spans="17:20">
      <c r="Q1207" s="84"/>
      <c r="R1207" s="84"/>
      <c r="S1207" s="84"/>
      <c r="T1207" s="84"/>
    </row>
    <row r="1208" spans="17:20">
      <c r="Q1208" s="84"/>
      <c r="R1208" s="84"/>
      <c r="S1208" s="84"/>
      <c r="T1208" s="84"/>
    </row>
    <row r="1209" spans="17:20">
      <c r="Q1209" s="84"/>
      <c r="R1209" s="84"/>
      <c r="S1209" s="84"/>
      <c r="T1209" s="84"/>
    </row>
    <row r="1210" spans="17:20">
      <c r="Q1210" s="84"/>
      <c r="R1210" s="84"/>
      <c r="S1210" s="84"/>
      <c r="T1210" s="84"/>
    </row>
    <row r="1211" spans="17:20">
      <c r="Q1211" s="84"/>
      <c r="R1211" s="84"/>
      <c r="S1211" s="84"/>
      <c r="T1211" s="84"/>
    </row>
    <row r="1212" spans="17:20">
      <c r="Q1212" s="84"/>
      <c r="R1212" s="84"/>
      <c r="S1212" s="84"/>
      <c r="T1212" s="84"/>
    </row>
    <row r="1213" spans="17:20">
      <c r="Q1213" s="84"/>
      <c r="R1213" s="84"/>
      <c r="S1213" s="84"/>
      <c r="T1213" s="84"/>
    </row>
    <row r="1214" spans="17:20">
      <c r="Q1214" s="84"/>
      <c r="R1214" s="84"/>
      <c r="S1214" s="84"/>
      <c r="T1214" s="84"/>
    </row>
    <row r="1215" spans="17:20">
      <c r="Q1215" s="84"/>
      <c r="R1215" s="84"/>
      <c r="S1215" s="84"/>
      <c r="T1215" s="84"/>
    </row>
    <row r="1216" spans="17:20">
      <c r="Q1216" s="84"/>
      <c r="R1216" s="84"/>
      <c r="S1216" s="84"/>
      <c r="T1216" s="84"/>
    </row>
    <row r="1217" spans="17:20">
      <c r="Q1217" s="84"/>
      <c r="R1217" s="84"/>
      <c r="S1217" s="84"/>
      <c r="T1217" s="84"/>
    </row>
    <row r="1218" spans="17:20">
      <c r="Q1218" s="84"/>
      <c r="R1218" s="84"/>
      <c r="S1218" s="84"/>
      <c r="T1218" s="84"/>
    </row>
    <row r="1219" spans="17:20">
      <c r="Q1219" s="84"/>
      <c r="R1219" s="84"/>
      <c r="S1219" s="84"/>
      <c r="T1219" s="84"/>
    </row>
    <row r="1220" spans="17:20">
      <c r="Q1220" s="84"/>
      <c r="R1220" s="84"/>
      <c r="S1220" s="84"/>
      <c r="T1220" s="84"/>
    </row>
    <row r="1221" spans="17:20">
      <c r="Q1221" s="84"/>
      <c r="R1221" s="84"/>
      <c r="S1221" s="84"/>
      <c r="T1221" s="84"/>
    </row>
    <row r="1222" spans="17:20">
      <c r="Q1222" s="84"/>
      <c r="R1222" s="84"/>
      <c r="S1222" s="84"/>
      <c r="T1222" s="84"/>
    </row>
    <row r="1223" spans="17:20">
      <c r="Q1223" s="84"/>
      <c r="R1223" s="84"/>
      <c r="S1223" s="84"/>
      <c r="T1223" s="84"/>
    </row>
    <row r="1224" spans="17:20">
      <c r="Q1224" s="84"/>
      <c r="R1224" s="84"/>
      <c r="S1224" s="84"/>
      <c r="T1224" s="84"/>
    </row>
    <row r="1225" spans="17:20">
      <c r="Q1225" s="84"/>
      <c r="R1225" s="84"/>
      <c r="S1225" s="84"/>
      <c r="T1225" s="84"/>
    </row>
    <row r="1226" spans="17:20">
      <c r="Q1226" s="84"/>
      <c r="R1226" s="84"/>
      <c r="S1226" s="84"/>
      <c r="T1226" s="84"/>
    </row>
    <row r="1227" spans="17:20">
      <c r="Q1227" s="84"/>
      <c r="R1227" s="84"/>
      <c r="S1227" s="84"/>
      <c r="T1227" s="84"/>
    </row>
    <row r="1228" spans="17:20">
      <c r="Q1228" s="84"/>
      <c r="R1228" s="84"/>
      <c r="S1228" s="84"/>
      <c r="T1228" s="84"/>
    </row>
    <row r="1229" spans="17:20">
      <c r="Q1229" s="84"/>
      <c r="R1229" s="84"/>
      <c r="S1229" s="84"/>
      <c r="T1229" s="84"/>
    </row>
    <row r="1230" spans="17:20">
      <c r="Q1230" s="84"/>
      <c r="R1230" s="84"/>
      <c r="S1230" s="84"/>
      <c r="T1230" s="84"/>
    </row>
    <row r="1231" spans="17:20">
      <c r="Q1231" s="84"/>
      <c r="R1231" s="84"/>
      <c r="S1231" s="84"/>
      <c r="T1231" s="84"/>
    </row>
    <row r="1232" spans="17:20">
      <c r="Q1232" s="84"/>
      <c r="R1232" s="84"/>
      <c r="S1232" s="84"/>
      <c r="T1232" s="84"/>
    </row>
    <row r="1233" spans="17:20">
      <c r="Q1233" s="84"/>
      <c r="R1233" s="84"/>
      <c r="S1233" s="84"/>
      <c r="T1233" s="84"/>
    </row>
    <row r="1234" spans="17:20">
      <c r="Q1234" s="84"/>
      <c r="R1234" s="84"/>
      <c r="S1234" s="84"/>
      <c r="T1234" s="84"/>
    </row>
    <row r="1235" spans="17:20">
      <c r="Q1235" s="84"/>
      <c r="R1235" s="84"/>
      <c r="S1235" s="84"/>
      <c r="T1235" s="84"/>
    </row>
    <row r="1236" spans="17:20">
      <c r="Q1236" s="84"/>
      <c r="R1236" s="84"/>
      <c r="S1236" s="84"/>
      <c r="T1236" s="84"/>
    </row>
    <row r="1237" spans="17:20">
      <c r="Q1237" s="84"/>
      <c r="R1237" s="84"/>
      <c r="S1237" s="84"/>
      <c r="T1237" s="84"/>
    </row>
    <row r="1238" spans="17:20">
      <c r="Q1238" s="84"/>
      <c r="R1238" s="84"/>
      <c r="S1238" s="84"/>
      <c r="T1238" s="84"/>
    </row>
    <row r="1239" spans="17:20">
      <c r="Q1239" s="84"/>
      <c r="R1239" s="84"/>
      <c r="S1239" s="84"/>
      <c r="T1239" s="84"/>
    </row>
    <row r="1240" spans="17:20">
      <c r="Q1240" s="84"/>
      <c r="R1240" s="84"/>
      <c r="S1240" s="84"/>
      <c r="T1240" s="84"/>
    </row>
    <row r="1241" spans="17:20">
      <c r="Q1241" s="84"/>
      <c r="R1241" s="84"/>
      <c r="S1241" s="84"/>
      <c r="T1241" s="84"/>
    </row>
    <row r="1242" spans="17:20">
      <c r="Q1242" s="84"/>
      <c r="R1242" s="84"/>
      <c r="S1242" s="84"/>
      <c r="T1242" s="84"/>
    </row>
    <row r="1243" spans="17:20">
      <c r="Q1243" s="84"/>
      <c r="R1243" s="84"/>
      <c r="S1243" s="84"/>
      <c r="T1243" s="84"/>
    </row>
    <row r="1244" spans="17:20">
      <c r="Q1244" s="84"/>
      <c r="R1244" s="84"/>
      <c r="S1244" s="84"/>
      <c r="T1244" s="84"/>
    </row>
    <row r="1245" spans="17:20">
      <c r="Q1245" s="84"/>
      <c r="R1245" s="84"/>
      <c r="S1245" s="84"/>
      <c r="T1245" s="84"/>
    </row>
    <row r="1246" spans="17:20">
      <c r="Q1246" s="84"/>
      <c r="R1246" s="84"/>
      <c r="S1246" s="84"/>
      <c r="T1246" s="84"/>
    </row>
    <row r="1247" spans="17:20">
      <c r="Q1247" s="84"/>
      <c r="R1247" s="84"/>
      <c r="S1247" s="84"/>
      <c r="T1247" s="84"/>
    </row>
    <row r="1248" spans="17:20">
      <c r="Q1248" s="84"/>
      <c r="R1248" s="84"/>
      <c r="S1248" s="84"/>
      <c r="T1248" s="84"/>
    </row>
    <row r="1249" spans="17:20">
      <c r="Q1249" s="84"/>
      <c r="R1249" s="84"/>
      <c r="S1249" s="84"/>
      <c r="T1249" s="84"/>
    </row>
    <row r="1250" spans="17:20">
      <c r="Q1250" s="84"/>
      <c r="R1250" s="84"/>
      <c r="S1250" s="84"/>
      <c r="T1250" s="84"/>
    </row>
    <row r="1251" spans="17:20">
      <c r="Q1251" s="84"/>
      <c r="R1251" s="84"/>
      <c r="S1251" s="84"/>
      <c r="T1251" s="84"/>
    </row>
    <row r="1252" spans="17:20">
      <c r="Q1252" s="84"/>
      <c r="R1252" s="84"/>
      <c r="S1252" s="84"/>
      <c r="T1252" s="84"/>
    </row>
    <row r="1253" spans="17:20">
      <c r="Q1253" s="84"/>
      <c r="R1253" s="84"/>
      <c r="S1253" s="84"/>
      <c r="T1253" s="84"/>
    </row>
    <row r="1254" spans="17:20">
      <c r="Q1254" s="84"/>
      <c r="R1254" s="84"/>
      <c r="S1254" s="84"/>
      <c r="T1254" s="84"/>
    </row>
    <row r="1255" spans="17:20">
      <c r="Q1255" s="84"/>
      <c r="R1255" s="84"/>
      <c r="S1255" s="84"/>
      <c r="T1255" s="84"/>
    </row>
    <row r="1256" spans="17:20">
      <c r="Q1256" s="84"/>
      <c r="R1256" s="84"/>
      <c r="S1256" s="84"/>
      <c r="T1256" s="84"/>
    </row>
    <row r="1257" spans="17:20">
      <c r="Q1257" s="84"/>
      <c r="R1257" s="84"/>
      <c r="S1257" s="84"/>
      <c r="T1257" s="84"/>
    </row>
    <row r="1258" spans="17:20">
      <c r="Q1258" s="84"/>
      <c r="R1258" s="84"/>
      <c r="S1258" s="84"/>
      <c r="T1258" s="84"/>
    </row>
    <row r="1259" spans="17:20">
      <c r="Q1259" s="84"/>
      <c r="R1259" s="84"/>
      <c r="S1259" s="84"/>
      <c r="T1259" s="84"/>
    </row>
    <row r="1260" spans="17:20">
      <c r="Q1260" s="84"/>
      <c r="R1260" s="84"/>
      <c r="S1260" s="84"/>
      <c r="T1260" s="84"/>
    </row>
    <row r="1261" spans="17:20">
      <c r="Q1261" s="84"/>
      <c r="R1261" s="84"/>
      <c r="S1261" s="84"/>
      <c r="T1261" s="84"/>
    </row>
    <row r="1262" spans="17:20">
      <c r="Q1262" s="84"/>
      <c r="R1262" s="84"/>
      <c r="S1262" s="84"/>
      <c r="T1262" s="84"/>
    </row>
    <row r="1263" spans="17:20">
      <c r="Q1263" s="84"/>
      <c r="R1263" s="84"/>
      <c r="S1263" s="84"/>
      <c r="T1263" s="84"/>
    </row>
    <row r="1264" spans="17:20">
      <c r="Q1264" s="84"/>
      <c r="R1264" s="84"/>
      <c r="S1264" s="84"/>
      <c r="T1264" s="84"/>
    </row>
    <row r="1265" spans="17:20">
      <c r="Q1265" s="84"/>
      <c r="R1265" s="84"/>
      <c r="S1265" s="84"/>
      <c r="T1265" s="84"/>
    </row>
    <row r="1266" spans="17:20">
      <c r="Q1266" s="84"/>
      <c r="R1266" s="84"/>
      <c r="S1266" s="84"/>
      <c r="T1266" s="84"/>
    </row>
    <row r="1267" spans="17:20">
      <c r="Q1267" s="84"/>
      <c r="R1267" s="84"/>
      <c r="S1267" s="84"/>
      <c r="T1267" s="84"/>
    </row>
    <row r="1268" spans="17:20">
      <c r="Q1268" s="84"/>
      <c r="R1268" s="84"/>
      <c r="S1268" s="84"/>
      <c r="T1268" s="84"/>
    </row>
    <row r="1269" spans="17:20">
      <c r="Q1269" s="84"/>
      <c r="R1269" s="84"/>
      <c r="S1269" s="84"/>
      <c r="T1269" s="84"/>
    </row>
    <row r="1270" spans="17:20">
      <c r="Q1270" s="84"/>
      <c r="R1270" s="84"/>
      <c r="S1270" s="84"/>
      <c r="T1270" s="84"/>
    </row>
    <row r="1271" spans="17:20">
      <c r="Q1271" s="84"/>
      <c r="R1271" s="84"/>
      <c r="S1271" s="84"/>
      <c r="T1271" s="84"/>
    </row>
    <row r="1272" spans="17:20">
      <c r="Q1272" s="84"/>
      <c r="R1272" s="84"/>
      <c r="S1272" s="84"/>
      <c r="T1272" s="84"/>
    </row>
    <row r="1273" spans="17:20">
      <c r="Q1273" s="84"/>
      <c r="R1273" s="84"/>
      <c r="S1273" s="84"/>
      <c r="T1273" s="84"/>
    </row>
    <row r="1274" spans="17:20">
      <c r="Q1274" s="84"/>
      <c r="R1274" s="84"/>
      <c r="S1274" s="84"/>
      <c r="T1274" s="84"/>
    </row>
    <row r="1275" spans="17:20">
      <c r="Q1275" s="84"/>
      <c r="R1275" s="84"/>
      <c r="S1275" s="84"/>
      <c r="T1275" s="84"/>
    </row>
    <row r="1276" spans="17:20">
      <c r="Q1276" s="84"/>
      <c r="R1276" s="84"/>
      <c r="S1276" s="84"/>
      <c r="T1276" s="84"/>
    </row>
    <row r="1277" spans="17:20">
      <c r="Q1277" s="84"/>
      <c r="R1277" s="84"/>
      <c r="S1277" s="84"/>
      <c r="T1277" s="84"/>
    </row>
    <row r="1278" spans="17:20">
      <c r="Q1278" s="84"/>
      <c r="R1278" s="84"/>
      <c r="S1278" s="84"/>
      <c r="T1278" s="84"/>
    </row>
    <row r="1279" spans="17:20">
      <c r="Q1279" s="84"/>
      <c r="R1279" s="84"/>
      <c r="S1279" s="84"/>
      <c r="T1279" s="84"/>
    </row>
    <row r="1280" spans="17:20">
      <c r="Q1280" s="84"/>
      <c r="R1280" s="84"/>
      <c r="S1280" s="84"/>
      <c r="T1280" s="84"/>
    </row>
    <row r="1281" spans="17:20">
      <c r="Q1281" s="84"/>
      <c r="R1281" s="84"/>
      <c r="S1281" s="84"/>
      <c r="T1281" s="84"/>
    </row>
    <row r="1282" spans="17:20">
      <c r="Q1282" s="84"/>
      <c r="R1282" s="84"/>
      <c r="S1282" s="84"/>
      <c r="T1282" s="84"/>
    </row>
    <row r="1283" spans="17:20">
      <c r="Q1283" s="84"/>
      <c r="R1283" s="84"/>
      <c r="S1283" s="84"/>
      <c r="T1283" s="84"/>
    </row>
    <row r="1284" spans="17:20">
      <c r="Q1284" s="84"/>
      <c r="R1284" s="84"/>
      <c r="S1284" s="84"/>
      <c r="T1284" s="84"/>
    </row>
    <row r="1285" spans="17:20">
      <c r="Q1285" s="84"/>
      <c r="R1285" s="84"/>
      <c r="S1285" s="84"/>
      <c r="T1285" s="84"/>
    </row>
    <row r="1286" spans="17:20">
      <c r="Q1286" s="84"/>
      <c r="R1286" s="84"/>
      <c r="S1286" s="84"/>
      <c r="T1286" s="84"/>
    </row>
    <row r="1287" spans="17:20">
      <c r="Q1287" s="84"/>
      <c r="R1287" s="84"/>
      <c r="S1287" s="84"/>
      <c r="T1287" s="84"/>
    </row>
    <row r="1288" spans="17:20">
      <c r="Q1288" s="84"/>
      <c r="R1288" s="84"/>
      <c r="S1288" s="84"/>
      <c r="T1288" s="84"/>
    </row>
    <row r="1289" spans="17:20">
      <c r="Q1289" s="84"/>
      <c r="R1289" s="84"/>
      <c r="S1289" s="84"/>
      <c r="T1289" s="84"/>
    </row>
    <row r="1290" spans="17:20">
      <c r="Q1290" s="84"/>
      <c r="R1290" s="84"/>
      <c r="S1290" s="84"/>
      <c r="T1290" s="84"/>
    </row>
    <row r="1291" spans="17:20">
      <c r="Q1291" s="84"/>
      <c r="R1291" s="84"/>
      <c r="S1291" s="84"/>
      <c r="T1291" s="84"/>
    </row>
    <row r="1292" spans="17:20">
      <c r="Q1292" s="84"/>
      <c r="R1292" s="84"/>
      <c r="S1292" s="84"/>
      <c r="T1292" s="84"/>
    </row>
    <row r="1293" spans="17:20">
      <c r="Q1293" s="84"/>
      <c r="R1293" s="84"/>
      <c r="S1293" s="84"/>
      <c r="T1293" s="84"/>
    </row>
    <row r="1294" spans="17:20">
      <c r="Q1294" s="84"/>
      <c r="R1294" s="84"/>
      <c r="S1294" s="84"/>
      <c r="T1294" s="84"/>
    </row>
    <row r="1295" spans="17:20">
      <c r="Q1295" s="84"/>
      <c r="R1295" s="84"/>
      <c r="S1295" s="84"/>
      <c r="T1295" s="84"/>
    </row>
    <row r="1296" spans="17:20">
      <c r="Q1296" s="84"/>
      <c r="R1296" s="84"/>
      <c r="S1296" s="84"/>
      <c r="T1296" s="84"/>
    </row>
    <row r="1297" spans="17:20">
      <c r="Q1297" s="84"/>
      <c r="R1297" s="84"/>
      <c r="S1297" s="84"/>
      <c r="T1297" s="84"/>
    </row>
    <row r="1298" spans="17:20">
      <c r="Q1298" s="84"/>
      <c r="R1298" s="84"/>
      <c r="S1298" s="84"/>
      <c r="T1298" s="84"/>
    </row>
    <row r="1299" spans="17:20">
      <c r="Q1299" s="84"/>
      <c r="R1299" s="84"/>
      <c r="S1299" s="84"/>
      <c r="T1299" s="84"/>
    </row>
    <row r="1300" spans="17:20">
      <c r="Q1300" s="84"/>
      <c r="R1300" s="84"/>
      <c r="S1300" s="84"/>
      <c r="T1300" s="84"/>
    </row>
    <row r="1301" spans="17:20">
      <c r="Q1301" s="84"/>
      <c r="R1301" s="84"/>
      <c r="S1301" s="84"/>
      <c r="T1301" s="84"/>
    </row>
    <row r="1302" spans="17:20">
      <c r="Q1302" s="84"/>
      <c r="R1302" s="84"/>
      <c r="S1302" s="84"/>
      <c r="T1302" s="84"/>
    </row>
    <row r="1303" spans="17:20">
      <c r="Q1303" s="84"/>
      <c r="R1303" s="84"/>
      <c r="S1303" s="84"/>
      <c r="T1303" s="84"/>
    </row>
    <row r="1304" spans="17:20">
      <c r="Q1304" s="84"/>
      <c r="R1304" s="84"/>
      <c r="S1304" s="84"/>
      <c r="T1304" s="84"/>
    </row>
    <row r="1305" spans="17:20">
      <c r="Q1305" s="84"/>
      <c r="R1305" s="84"/>
      <c r="S1305" s="84"/>
      <c r="T1305" s="84"/>
    </row>
    <row r="1306" spans="17:20">
      <c r="Q1306" s="84"/>
      <c r="R1306" s="84"/>
      <c r="S1306" s="84"/>
      <c r="T1306" s="84"/>
    </row>
    <row r="1307" spans="17:20">
      <c r="Q1307" s="84"/>
      <c r="R1307" s="84"/>
      <c r="S1307" s="84"/>
      <c r="T1307" s="84"/>
    </row>
    <row r="1308" spans="17:20">
      <c r="Q1308" s="84"/>
      <c r="R1308" s="84"/>
      <c r="S1308" s="84"/>
      <c r="T1308" s="84"/>
    </row>
    <row r="1309" spans="17:20">
      <c r="Q1309" s="84"/>
      <c r="R1309" s="84"/>
      <c r="S1309" s="84"/>
      <c r="T1309" s="84"/>
    </row>
    <row r="1310" spans="17:20">
      <c r="Q1310" s="84"/>
      <c r="R1310" s="84"/>
      <c r="S1310" s="84"/>
      <c r="T1310" s="84"/>
    </row>
    <row r="1311" spans="17:20">
      <c r="Q1311" s="84"/>
      <c r="R1311" s="84"/>
      <c r="S1311" s="84"/>
      <c r="T1311" s="84"/>
    </row>
    <row r="1312" spans="17:20">
      <c r="Q1312" s="84"/>
      <c r="R1312" s="84"/>
      <c r="S1312" s="84"/>
      <c r="T1312" s="84"/>
    </row>
    <row r="1313" spans="17:20">
      <c r="Q1313" s="84"/>
      <c r="R1313" s="84"/>
      <c r="S1313" s="84"/>
      <c r="T1313" s="84"/>
    </row>
    <row r="1314" spans="17:20">
      <c r="Q1314" s="84"/>
      <c r="R1314" s="84"/>
      <c r="S1314" s="84"/>
      <c r="T1314" s="84"/>
    </row>
    <row r="1315" spans="17:20">
      <c r="Q1315" s="84"/>
      <c r="R1315" s="84"/>
      <c r="S1315" s="84"/>
      <c r="T1315" s="84"/>
    </row>
    <row r="1316" spans="17:20">
      <c r="Q1316" s="84"/>
      <c r="R1316" s="84"/>
      <c r="S1316" s="84"/>
      <c r="T1316" s="84"/>
    </row>
    <row r="1317" spans="17:20">
      <c r="Q1317" s="84"/>
      <c r="R1317" s="84"/>
      <c r="S1317" s="84"/>
      <c r="T1317" s="84"/>
    </row>
    <row r="1318" spans="17:20">
      <c r="Q1318" s="84"/>
      <c r="R1318" s="84"/>
      <c r="S1318" s="84"/>
      <c r="T1318" s="84"/>
    </row>
    <row r="1319" spans="17:20">
      <c r="Q1319" s="84"/>
      <c r="R1319" s="84"/>
      <c r="S1319" s="84"/>
      <c r="T1319" s="84"/>
    </row>
    <row r="1320" spans="17:20">
      <c r="Q1320" s="84"/>
      <c r="R1320" s="84"/>
      <c r="S1320" s="84"/>
      <c r="T1320" s="84"/>
    </row>
    <row r="1321" spans="17:20">
      <c r="Q1321" s="84"/>
      <c r="R1321" s="84"/>
      <c r="S1321" s="84"/>
      <c r="T1321" s="84"/>
    </row>
    <row r="1322" spans="17:20">
      <c r="Q1322" s="84"/>
      <c r="R1322" s="84"/>
      <c r="S1322" s="84"/>
      <c r="T1322" s="84"/>
    </row>
    <row r="1323" spans="17:20">
      <c r="Q1323" s="84"/>
      <c r="R1323" s="84"/>
      <c r="S1323" s="84"/>
      <c r="T1323" s="84"/>
    </row>
    <row r="1324" spans="17:20">
      <c r="Q1324" s="84"/>
      <c r="R1324" s="84"/>
      <c r="S1324" s="84"/>
      <c r="T1324" s="84"/>
    </row>
    <row r="1325" spans="17:20">
      <c r="Q1325" s="84"/>
      <c r="R1325" s="84"/>
      <c r="S1325" s="84"/>
      <c r="T1325" s="84"/>
    </row>
    <row r="1326" spans="17:20">
      <c r="Q1326" s="84"/>
      <c r="R1326" s="84"/>
      <c r="S1326" s="84"/>
      <c r="T1326" s="84"/>
    </row>
    <row r="1327" spans="17:20">
      <c r="Q1327" s="84"/>
      <c r="R1327" s="84"/>
      <c r="S1327" s="84"/>
      <c r="T1327" s="84"/>
    </row>
    <row r="1328" spans="17:20">
      <c r="Q1328" s="84"/>
      <c r="R1328" s="84"/>
      <c r="S1328" s="84"/>
      <c r="T1328" s="84"/>
    </row>
    <row r="1329" spans="17:20">
      <c r="Q1329" s="84"/>
      <c r="R1329" s="84"/>
      <c r="S1329" s="84"/>
      <c r="T1329" s="84"/>
    </row>
    <row r="1330" spans="17:20">
      <c r="Q1330" s="84"/>
      <c r="R1330" s="84"/>
      <c r="S1330" s="84"/>
      <c r="T1330" s="84"/>
    </row>
    <row r="1331" spans="17:20">
      <c r="Q1331" s="84"/>
      <c r="R1331" s="84"/>
      <c r="S1331" s="84"/>
      <c r="T1331" s="84"/>
    </row>
    <row r="1332" spans="17:20">
      <c r="Q1332" s="84"/>
      <c r="R1332" s="84"/>
      <c r="S1332" s="84"/>
      <c r="T1332" s="84"/>
    </row>
    <row r="1333" spans="17:20">
      <c r="Q1333" s="84"/>
      <c r="R1333" s="84"/>
      <c r="S1333" s="84"/>
      <c r="T1333" s="84"/>
    </row>
    <row r="1334" spans="17:20">
      <c r="Q1334" s="84"/>
      <c r="R1334" s="84"/>
      <c r="S1334" s="84"/>
      <c r="T1334" s="84"/>
    </row>
    <row r="1335" spans="17:20">
      <c r="Q1335" s="84"/>
      <c r="R1335" s="84"/>
      <c r="S1335" s="84"/>
      <c r="T1335" s="84"/>
    </row>
    <row r="1336" spans="17:20">
      <c r="Q1336" s="84"/>
      <c r="R1336" s="84"/>
      <c r="S1336" s="84"/>
      <c r="T1336" s="84"/>
    </row>
    <row r="1337" spans="17:20">
      <c r="Q1337" s="84"/>
      <c r="R1337" s="84"/>
      <c r="S1337" s="84"/>
      <c r="T1337" s="84"/>
    </row>
    <row r="1338" spans="17:20">
      <c r="Q1338" s="84"/>
      <c r="R1338" s="84"/>
      <c r="S1338" s="84"/>
      <c r="T1338" s="84"/>
    </row>
    <row r="1339" spans="17:20">
      <c r="Q1339" s="84"/>
      <c r="R1339" s="84"/>
      <c r="S1339" s="84"/>
      <c r="T1339" s="84"/>
    </row>
    <row r="1340" spans="17:20">
      <c r="Q1340" s="84"/>
      <c r="R1340" s="84"/>
      <c r="S1340" s="84"/>
      <c r="T1340" s="84"/>
    </row>
    <row r="1341" spans="17:20">
      <c r="Q1341" s="84"/>
      <c r="R1341" s="84"/>
      <c r="S1341" s="84"/>
      <c r="T1341" s="84"/>
    </row>
    <row r="1342" spans="17:20">
      <c r="Q1342" s="84"/>
      <c r="R1342" s="84"/>
      <c r="S1342" s="84"/>
      <c r="T1342" s="84"/>
    </row>
    <row r="1343" spans="17:20">
      <c r="Q1343" s="84"/>
      <c r="R1343" s="84"/>
      <c r="S1343" s="84"/>
      <c r="T1343" s="84"/>
    </row>
    <row r="1344" spans="17:20">
      <c r="Q1344" s="84"/>
      <c r="R1344" s="84"/>
      <c r="S1344" s="84"/>
      <c r="T1344" s="84"/>
    </row>
    <row r="1345" spans="17:20">
      <c r="Q1345" s="84"/>
      <c r="R1345" s="84"/>
      <c r="S1345" s="84"/>
      <c r="T1345" s="84"/>
    </row>
    <row r="1346" spans="17:20">
      <c r="Q1346" s="84"/>
      <c r="R1346" s="84"/>
      <c r="S1346" s="84"/>
      <c r="T1346" s="84"/>
    </row>
    <row r="1347" spans="17:20">
      <c r="Q1347" s="84"/>
      <c r="R1347" s="84"/>
      <c r="S1347" s="84"/>
      <c r="T1347" s="84"/>
    </row>
    <row r="1348" spans="17:20">
      <c r="Q1348" s="84"/>
      <c r="R1348" s="84"/>
      <c r="S1348" s="84"/>
      <c r="T1348" s="84"/>
    </row>
    <row r="1349" spans="17:20">
      <c r="Q1349" s="84"/>
      <c r="R1349" s="84"/>
      <c r="S1349" s="84"/>
      <c r="T1349" s="84"/>
    </row>
    <row r="1350" spans="17:20">
      <c r="Q1350" s="84"/>
      <c r="R1350" s="84"/>
      <c r="S1350" s="84"/>
      <c r="T1350" s="84"/>
    </row>
    <row r="1351" spans="17:20">
      <c r="Q1351" s="84"/>
      <c r="R1351" s="84"/>
      <c r="S1351" s="84"/>
      <c r="T1351" s="84"/>
    </row>
    <row r="1352" spans="17:20">
      <c r="Q1352" s="84"/>
      <c r="R1352" s="84"/>
      <c r="S1352" s="84"/>
      <c r="T1352" s="84"/>
    </row>
    <row r="1353" spans="17:20">
      <c r="Q1353" s="84"/>
      <c r="R1353" s="84"/>
      <c r="S1353" s="84"/>
      <c r="T1353" s="84"/>
    </row>
    <row r="1354" spans="17:20">
      <c r="Q1354" s="84"/>
      <c r="R1354" s="84"/>
      <c r="S1354" s="84"/>
      <c r="T1354" s="84"/>
    </row>
    <row r="1355" spans="17:20">
      <c r="Q1355" s="84"/>
      <c r="R1355" s="84"/>
      <c r="S1355" s="84"/>
      <c r="T1355" s="84"/>
    </row>
    <row r="1356" spans="17:20">
      <c r="Q1356" s="84"/>
      <c r="R1356" s="84"/>
      <c r="S1356" s="84"/>
      <c r="T1356" s="84"/>
    </row>
    <row r="1357" spans="17:20">
      <c r="Q1357" s="84"/>
      <c r="R1357" s="84"/>
      <c r="S1357" s="84"/>
      <c r="T1357" s="84"/>
    </row>
    <row r="1358" spans="17:20">
      <c r="Q1358" s="84"/>
      <c r="R1358" s="84"/>
      <c r="S1358" s="84"/>
      <c r="T1358" s="84"/>
    </row>
    <row r="1359" spans="17:20">
      <c r="Q1359" s="84"/>
      <c r="R1359" s="84"/>
      <c r="S1359" s="84"/>
      <c r="T1359" s="84"/>
    </row>
    <row r="1360" spans="17:20">
      <c r="Q1360" s="84"/>
      <c r="R1360" s="84"/>
      <c r="S1360" s="84"/>
      <c r="T1360" s="84"/>
    </row>
    <row r="1361" spans="17:20">
      <c r="Q1361" s="84"/>
      <c r="R1361" s="84"/>
      <c r="S1361" s="84"/>
      <c r="T1361" s="84"/>
    </row>
    <row r="1362" spans="17:20">
      <c r="Q1362" s="84"/>
      <c r="R1362" s="84"/>
      <c r="S1362" s="84"/>
      <c r="T1362" s="84"/>
    </row>
    <row r="1363" spans="17:20">
      <c r="Q1363" s="84"/>
      <c r="R1363" s="84"/>
      <c r="S1363" s="84"/>
      <c r="T1363" s="84"/>
    </row>
    <row r="1364" spans="17:20">
      <c r="Q1364" s="84"/>
      <c r="R1364" s="84"/>
      <c r="S1364" s="84"/>
      <c r="T1364" s="84"/>
    </row>
    <row r="1365" spans="17:20">
      <c r="Q1365" s="84"/>
      <c r="R1365" s="84"/>
      <c r="S1365" s="84"/>
      <c r="T1365" s="84"/>
    </row>
    <row r="1366" spans="17:20">
      <c r="Q1366" s="84"/>
      <c r="R1366" s="84"/>
      <c r="S1366" s="84"/>
      <c r="T1366" s="84"/>
    </row>
    <row r="1367" spans="17:20">
      <c r="Q1367" s="84"/>
      <c r="R1367" s="84"/>
      <c r="S1367" s="84"/>
      <c r="T1367" s="84"/>
    </row>
    <row r="1368" spans="17:20">
      <c r="Q1368" s="84"/>
      <c r="R1368" s="84"/>
      <c r="S1368" s="84"/>
      <c r="T1368" s="84"/>
    </row>
    <row r="1369" spans="17:20">
      <c r="Q1369" s="84"/>
      <c r="R1369" s="84"/>
      <c r="S1369" s="84"/>
      <c r="T1369" s="84"/>
    </row>
    <row r="1370" spans="17:20">
      <c r="Q1370" s="84"/>
      <c r="R1370" s="84"/>
      <c r="S1370" s="84"/>
      <c r="T1370" s="84"/>
    </row>
    <row r="1371" spans="17:20">
      <c r="Q1371" s="84"/>
      <c r="R1371" s="84"/>
      <c r="S1371" s="84"/>
      <c r="T1371" s="84"/>
    </row>
    <row r="1372" spans="17:20">
      <c r="Q1372" s="84"/>
      <c r="R1372" s="84"/>
      <c r="S1372" s="84"/>
      <c r="T1372" s="84"/>
    </row>
    <row r="1373" spans="17:20">
      <c r="Q1373" s="84"/>
      <c r="R1373" s="84"/>
      <c r="S1373" s="84"/>
      <c r="T1373" s="84"/>
    </row>
    <row r="1374" spans="17:20">
      <c r="Q1374" s="84"/>
      <c r="R1374" s="84"/>
      <c r="S1374" s="84"/>
      <c r="T1374" s="84"/>
    </row>
    <row r="1375" spans="17:20">
      <c r="Q1375" s="84"/>
      <c r="R1375" s="84"/>
      <c r="S1375" s="84"/>
      <c r="T1375" s="84"/>
    </row>
    <row r="1376" spans="17:20">
      <c r="Q1376" s="84"/>
      <c r="R1376" s="84"/>
      <c r="S1376" s="84"/>
      <c r="T1376" s="84"/>
    </row>
    <row r="1377" spans="17:20">
      <c r="Q1377" s="84"/>
      <c r="R1377" s="84"/>
      <c r="S1377" s="84"/>
      <c r="T1377" s="84"/>
    </row>
    <row r="1378" spans="17:20">
      <c r="Q1378" s="84"/>
      <c r="R1378" s="84"/>
      <c r="S1378" s="84"/>
      <c r="T1378" s="84"/>
    </row>
    <row r="1379" spans="17:20">
      <c r="Q1379" s="84"/>
      <c r="R1379" s="84"/>
      <c r="S1379" s="84"/>
      <c r="T1379" s="84"/>
    </row>
    <row r="1380" spans="17:20">
      <c r="Q1380" s="84"/>
      <c r="R1380" s="84"/>
      <c r="S1380" s="84"/>
      <c r="T1380" s="84"/>
    </row>
    <row r="1381" spans="17:20">
      <c r="Q1381" s="84"/>
      <c r="R1381" s="84"/>
      <c r="S1381" s="84"/>
      <c r="T1381" s="84"/>
    </row>
    <row r="1382" spans="17:20">
      <c r="Q1382" s="84"/>
      <c r="R1382" s="84"/>
      <c r="S1382" s="84"/>
      <c r="T1382" s="84"/>
    </row>
    <row r="1383" spans="17:20">
      <c r="Q1383" s="84"/>
      <c r="R1383" s="84"/>
      <c r="S1383" s="84"/>
      <c r="T1383" s="84"/>
    </row>
    <row r="1384" spans="17:20">
      <c r="Q1384" s="84"/>
      <c r="R1384" s="84"/>
      <c r="S1384" s="84"/>
      <c r="T1384" s="84"/>
    </row>
    <row r="1385" spans="17:20">
      <c r="Q1385" s="84"/>
      <c r="R1385" s="84"/>
      <c r="S1385" s="84"/>
      <c r="T1385" s="84"/>
    </row>
    <row r="1386" spans="17:20">
      <c r="Q1386" s="84"/>
      <c r="R1386" s="84"/>
      <c r="S1386" s="84"/>
      <c r="T1386" s="84"/>
    </row>
    <row r="1387" spans="17:20">
      <c r="Q1387" s="84"/>
      <c r="R1387" s="84"/>
      <c r="S1387" s="84"/>
      <c r="T1387" s="84"/>
    </row>
    <row r="1388" spans="17:20">
      <c r="Q1388" s="84"/>
      <c r="R1388" s="84"/>
      <c r="S1388" s="84"/>
      <c r="T1388" s="84"/>
    </row>
    <row r="1389" spans="17:20">
      <c r="Q1389" s="84"/>
      <c r="R1389" s="84"/>
      <c r="S1389" s="84"/>
      <c r="T1389" s="84"/>
    </row>
    <row r="1390" spans="17:20">
      <c r="Q1390" s="84"/>
      <c r="R1390" s="84"/>
      <c r="S1390" s="84"/>
      <c r="T1390" s="84"/>
    </row>
    <row r="1391" spans="17:20">
      <c r="Q1391" s="84"/>
      <c r="R1391" s="84"/>
      <c r="S1391" s="84"/>
      <c r="T1391" s="84"/>
    </row>
    <row r="1392" spans="17:20">
      <c r="Q1392" s="84"/>
      <c r="R1392" s="84"/>
      <c r="S1392" s="84"/>
      <c r="T1392" s="84"/>
    </row>
    <row r="1393" spans="17:20">
      <c r="Q1393" s="84"/>
      <c r="R1393" s="84"/>
      <c r="S1393" s="84"/>
      <c r="T1393" s="84"/>
    </row>
    <row r="1394" spans="17:20">
      <c r="Q1394" s="84"/>
      <c r="R1394" s="84"/>
      <c r="S1394" s="84"/>
      <c r="T1394" s="84"/>
    </row>
    <row r="1395" spans="17:20">
      <c r="Q1395" s="84"/>
      <c r="R1395" s="84"/>
      <c r="S1395" s="84"/>
      <c r="T1395" s="84"/>
    </row>
    <row r="1396" spans="17:20">
      <c r="Q1396" s="84"/>
      <c r="R1396" s="84"/>
      <c r="S1396" s="84"/>
      <c r="T1396" s="84"/>
    </row>
    <row r="1397" spans="17:20">
      <c r="Q1397" s="84"/>
      <c r="R1397" s="84"/>
      <c r="S1397" s="84"/>
      <c r="T1397" s="84"/>
    </row>
    <row r="1398" spans="17:20">
      <c r="Q1398" s="84"/>
      <c r="R1398" s="84"/>
      <c r="S1398" s="84"/>
      <c r="T1398" s="84"/>
    </row>
    <row r="1399" spans="17:20">
      <c r="Q1399" s="84"/>
      <c r="R1399" s="84"/>
      <c r="S1399" s="84"/>
      <c r="T1399" s="84"/>
    </row>
    <row r="1400" spans="17:20">
      <c r="Q1400" s="84"/>
      <c r="R1400" s="84"/>
      <c r="S1400" s="84"/>
      <c r="T1400" s="84"/>
    </row>
    <row r="1401" spans="17:20">
      <c r="Q1401" s="84"/>
      <c r="R1401" s="84"/>
      <c r="S1401" s="84"/>
      <c r="T1401" s="84"/>
    </row>
    <row r="1402" spans="17:20">
      <c r="Q1402" s="84"/>
      <c r="R1402" s="84"/>
      <c r="S1402" s="84"/>
      <c r="T1402" s="84"/>
    </row>
    <row r="1403" spans="17:20">
      <c r="Q1403" s="84"/>
      <c r="R1403" s="84"/>
      <c r="S1403" s="84"/>
      <c r="T1403" s="84"/>
    </row>
    <row r="1404" spans="17:20">
      <c r="Q1404" s="84"/>
      <c r="R1404" s="84"/>
      <c r="S1404" s="84"/>
      <c r="T1404" s="84"/>
    </row>
    <row r="1405" spans="17:20">
      <c r="Q1405" s="84"/>
      <c r="R1405" s="84"/>
      <c r="S1405" s="84"/>
      <c r="T1405" s="84"/>
    </row>
    <row r="1406" spans="17:20">
      <c r="Q1406" s="84"/>
      <c r="R1406" s="84"/>
      <c r="S1406" s="84"/>
      <c r="T1406" s="84"/>
    </row>
    <row r="1407" spans="17:20">
      <c r="Q1407" s="84"/>
      <c r="R1407" s="84"/>
      <c r="S1407" s="84"/>
      <c r="T1407" s="84"/>
    </row>
    <row r="1408" spans="17:20">
      <c r="Q1408" s="84"/>
      <c r="R1408" s="84"/>
      <c r="S1408" s="84"/>
      <c r="T1408" s="84"/>
    </row>
    <row r="1409" spans="17:20">
      <c r="Q1409" s="84"/>
      <c r="R1409" s="84"/>
      <c r="S1409" s="84"/>
      <c r="T1409" s="84"/>
    </row>
    <row r="1410" spans="17:20">
      <c r="Q1410" s="84"/>
      <c r="R1410" s="84"/>
      <c r="S1410" s="84"/>
      <c r="T1410" s="84"/>
    </row>
    <row r="1411" spans="17:20">
      <c r="Q1411" s="84"/>
      <c r="R1411" s="84"/>
      <c r="S1411" s="84"/>
      <c r="T1411" s="84"/>
    </row>
    <row r="1412" spans="17:20">
      <c r="Q1412" s="84"/>
      <c r="R1412" s="84"/>
      <c r="S1412" s="84"/>
      <c r="T1412" s="84"/>
    </row>
    <row r="1413" spans="17:20">
      <c r="Q1413" s="84"/>
      <c r="R1413" s="84"/>
      <c r="S1413" s="84"/>
      <c r="T1413" s="84"/>
    </row>
    <row r="1414" spans="17:20">
      <c r="Q1414" s="84"/>
      <c r="R1414" s="84"/>
      <c r="S1414" s="84"/>
      <c r="T1414" s="84"/>
    </row>
    <row r="1415" spans="17:20">
      <c r="Q1415" s="84"/>
      <c r="R1415" s="84"/>
      <c r="S1415" s="84"/>
      <c r="T1415" s="84"/>
    </row>
    <row r="1416" spans="17:20">
      <c r="Q1416" s="84"/>
      <c r="R1416" s="84"/>
      <c r="S1416" s="84"/>
      <c r="T1416" s="84"/>
    </row>
    <row r="1417" spans="17:20">
      <c r="Q1417" s="84"/>
      <c r="R1417" s="84"/>
      <c r="S1417" s="84"/>
      <c r="T1417" s="84"/>
    </row>
    <row r="1418" spans="17:20">
      <c r="Q1418" s="84"/>
      <c r="R1418" s="84"/>
      <c r="S1418" s="84"/>
      <c r="T1418" s="84"/>
    </row>
    <row r="1419" spans="17:20">
      <c r="Q1419" s="84"/>
      <c r="R1419" s="84"/>
      <c r="S1419" s="84"/>
      <c r="T1419" s="84"/>
    </row>
    <row r="1420" spans="17:20">
      <c r="Q1420" s="84"/>
      <c r="R1420" s="84"/>
      <c r="S1420" s="84"/>
      <c r="T1420" s="84"/>
    </row>
    <row r="1421" spans="17:20">
      <c r="Q1421" s="84"/>
      <c r="R1421" s="84"/>
      <c r="S1421" s="84"/>
      <c r="T1421" s="84"/>
    </row>
    <row r="1422" spans="17:20">
      <c r="Q1422" s="84"/>
      <c r="R1422" s="84"/>
      <c r="S1422" s="84"/>
      <c r="T1422" s="84"/>
    </row>
    <row r="1423" spans="17:20">
      <c r="Q1423" s="84"/>
      <c r="R1423" s="84"/>
      <c r="S1423" s="84"/>
      <c r="T1423" s="84"/>
    </row>
    <row r="1424" spans="17:20">
      <c r="Q1424" s="84"/>
      <c r="R1424" s="84"/>
      <c r="S1424" s="84"/>
      <c r="T1424" s="84"/>
    </row>
    <row r="1425" spans="17:20">
      <c r="Q1425" s="84"/>
      <c r="R1425" s="84"/>
      <c r="S1425" s="84"/>
      <c r="T1425" s="84"/>
    </row>
    <row r="1426" spans="17:20">
      <c r="Q1426" s="84"/>
      <c r="R1426" s="84"/>
      <c r="S1426" s="84"/>
      <c r="T1426" s="84"/>
    </row>
    <row r="1427" spans="17:20">
      <c r="Q1427" s="84"/>
      <c r="R1427" s="84"/>
      <c r="S1427" s="84"/>
      <c r="T1427" s="84"/>
    </row>
    <row r="1428" spans="17:20">
      <c r="Q1428" s="84"/>
      <c r="R1428" s="84"/>
      <c r="S1428" s="84"/>
      <c r="T1428" s="84"/>
    </row>
    <row r="1429" spans="17:20">
      <c r="Q1429" s="84"/>
      <c r="R1429" s="84"/>
      <c r="S1429" s="84"/>
      <c r="T1429" s="84"/>
    </row>
    <row r="1430" spans="17:20">
      <c r="Q1430" s="84"/>
      <c r="R1430" s="84"/>
      <c r="S1430" s="84"/>
      <c r="T1430" s="84"/>
    </row>
    <row r="1431" spans="17:20">
      <c r="Q1431" s="84"/>
      <c r="R1431" s="84"/>
      <c r="S1431" s="84"/>
      <c r="T1431" s="84"/>
    </row>
    <row r="1432" spans="17:20">
      <c r="Q1432" s="84"/>
      <c r="R1432" s="84"/>
      <c r="S1432" s="84"/>
      <c r="T1432" s="84"/>
    </row>
    <row r="1433" spans="17:20">
      <c r="Q1433" s="84"/>
      <c r="R1433" s="84"/>
      <c r="S1433" s="84"/>
      <c r="T1433" s="84"/>
    </row>
    <row r="1434" spans="17:20">
      <c r="Q1434" s="84"/>
      <c r="R1434" s="84"/>
      <c r="S1434" s="84"/>
      <c r="T1434" s="84"/>
    </row>
    <row r="1435" spans="17:20">
      <c r="Q1435" s="84"/>
      <c r="R1435" s="84"/>
      <c r="S1435" s="84"/>
      <c r="T1435" s="84"/>
    </row>
    <row r="1436" spans="17:20">
      <c r="Q1436" s="84"/>
      <c r="R1436" s="84"/>
      <c r="S1436" s="84"/>
      <c r="T1436" s="84"/>
    </row>
    <row r="1437" spans="17:20">
      <c r="Q1437" s="84"/>
      <c r="R1437" s="84"/>
      <c r="S1437" s="84"/>
      <c r="T1437" s="84"/>
    </row>
    <row r="1438" spans="17:20">
      <c r="Q1438" s="84"/>
      <c r="R1438" s="84"/>
      <c r="S1438" s="84"/>
      <c r="T1438" s="84"/>
    </row>
    <row r="1439" spans="17:20">
      <c r="Q1439" s="84"/>
      <c r="R1439" s="84"/>
      <c r="S1439" s="84"/>
      <c r="T1439" s="84"/>
    </row>
    <row r="1440" spans="17:20">
      <c r="Q1440" s="84"/>
      <c r="R1440" s="84"/>
      <c r="S1440" s="84"/>
      <c r="T1440" s="84"/>
    </row>
    <row r="1441" spans="17:20">
      <c r="Q1441" s="84"/>
      <c r="R1441" s="84"/>
      <c r="S1441" s="84"/>
      <c r="T1441" s="84"/>
    </row>
    <row r="1442" spans="17:20">
      <c r="Q1442" s="84"/>
      <c r="R1442" s="84"/>
      <c r="S1442" s="84"/>
      <c r="T1442" s="84"/>
    </row>
    <row r="1443" spans="17:20">
      <c r="Q1443" s="84"/>
      <c r="R1443" s="84"/>
      <c r="S1443" s="84"/>
      <c r="T1443" s="84"/>
    </row>
    <row r="1444" spans="17:20">
      <c r="Q1444" s="84"/>
      <c r="R1444" s="84"/>
      <c r="S1444" s="84"/>
      <c r="T1444" s="84"/>
    </row>
    <row r="1445" spans="17:20">
      <c r="Q1445" s="84"/>
      <c r="R1445" s="84"/>
      <c r="S1445" s="84"/>
      <c r="T1445" s="84"/>
    </row>
    <row r="1446" spans="17:20">
      <c r="Q1446" s="84"/>
      <c r="R1446" s="84"/>
      <c r="S1446" s="84"/>
      <c r="T1446" s="84"/>
    </row>
    <row r="1447" spans="17:20">
      <c r="Q1447" s="84"/>
      <c r="R1447" s="84"/>
      <c r="S1447" s="84"/>
      <c r="T1447" s="84"/>
    </row>
    <row r="1448" spans="17:20">
      <c r="Q1448" s="84"/>
      <c r="R1448" s="84"/>
      <c r="S1448" s="84"/>
      <c r="T1448" s="84"/>
    </row>
    <row r="1449" spans="17:20">
      <c r="Q1449" s="84"/>
      <c r="R1449" s="84"/>
      <c r="S1449" s="84"/>
      <c r="T1449" s="84"/>
    </row>
    <row r="1450" spans="17:20">
      <c r="Q1450" s="84"/>
      <c r="R1450" s="84"/>
      <c r="S1450" s="84"/>
      <c r="T1450" s="84"/>
    </row>
    <row r="1451" spans="17:20">
      <c r="Q1451" s="84"/>
      <c r="R1451" s="84"/>
      <c r="S1451" s="84"/>
      <c r="T1451" s="84"/>
    </row>
    <row r="1452" spans="17:20">
      <c r="Q1452" s="84"/>
      <c r="R1452" s="84"/>
      <c r="S1452" s="84"/>
      <c r="T1452" s="84"/>
    </row>
    <row r="1453" spans="17:20">
      <c r="Q1453" s="84"/>
      <c r="R1453" s="84"/>
      <c r="S1453" s="84"/>
      <c r="T1453" s="84"/>
    </row>
    <row r="1454" spans="17:20">
      <c r="Q1454" s="84"/>
      <c r="R1454" s="84"/>
      <c r="S1454" s="84"/>
      <c r="T1454" s="84"/>
    </row>
    <row r="1455" spans="17:20">
      <c r="Q1455" s="84"/>
      <c r="R1455" s="84"/>
      <c r="S1455" s="84"/>
      <c r="T1455" s="84"/>
    </row>
    <row r="1456" spans="17:20">
      <c r="Q1456" s="84"/>
      <c r="R1456" s="84"/>
      <c r="S1456" s="84"/>
      <c r="T1456" s="84"/>
    </row>
    <row r="1457" spans="17:20">
      <c r="Q1457" s="84"/>
      <c r="R1457" s="84"/>
      <c r="S1457" s="84"/>
      <c r="T1457" s="84"/>
    </row>
    <row r="1458" spans="17:20">
      <c r="Q1458" s="84"/>
      <c r="R1458" s="84"/>
      <c r="S1458" s="84"/>
      <c r="T1458" s="84"/>
    </row>
    <row r="1459" spans="17:20">
      <c r="Q1459" s="84"/>
      <c r="R1459" s="84"/>
      <c r="S1459" s="84"/>
      <c r="T1459" s="84"/>
    </row>
    <row r="1460" spans="17:20">
      <c r="Q1460" s="84"/>
      <c r="R1460" s="84"/>
      <c r="S1460" s="84"/>
      <c r="T1460" s="84"/>
    </row>
    <row r="1461" spans="17:20">
      <c r="Q1461" s="84"/>
      <c r="R1461" s="84"/>
      <c r="S1461" s="84"/>
      <c r="T1461" s="84"/>
    </row>
    <row r="1462" spans="17:20">
      <c r="Q1462" s="84"/>
      <c r="R1462" s="84"/>
      <c r="S1462" s="84"/>
      <c r="T1462" s="84"/>
    </row>
    <row r="1463" spans="17:20">
      <c r="Q1463" s="84"/>
      <c r="R1463" s="84"/>
      <c r="S1463" s="84"/>
      <c r="T1463" s="84"/>
    </row>
    <row r="1464" spans="17:20">
      <c r="Q1464" s="84"/>
      <c r="R1464" s="84"/>
      <c r="S1464" s="84"/>
      <c r="T1464" s="84"/>
    </row>
    <row r="1465" spans="17:20">
      <c r="Q1465" s="84"/>
      <c r="R1465" s="84"/>
      <c r="S1465" s="84"/>
      <c r="T1465" s="84"/>
    </row>
    <row r="1466" spans="17:20">
      <c r="Q1466" s="84"/>
      <c r="R1466" s="84"/>
      <c r="S1466" s="84"/>
      <c r="T1466" s="84"/>
    </row>
    <row r="1467" spans="17:20">
      <c r="Q1467" s="84"/>
      <c r="R1467" s="84"/>
      <c r="S1467" s="84"/>
      <c r="T1467" s="84"/>
    </row>
    <row r="1468" spans="17:20">
      <c r="Q1468" s="84"/>
      <c r="R1468" s="84"/>
      <c r="S1468" s="84"/>
      <c r="T1468" s="84"/>
    </row>
    <row r="1469" spans="17:20">
      <c r="Q1469" s="84"/>
      <c r="R1469" s="84"/>
      <c r="S1469" s="84"/>
      <c r="T1469" s="84"/>
    </row>
    <row r="1470" spans="17:20">
      <c r="Q1470" s="84"/>
      <c r="R1470" s="84"/>
      <c r="S1470" s="84"/>
      <c r="T1470" s="84"/>
    </row>
    <row r="1471" spans="17:20">
      <c r="Q1471" s="84"/>
      <c r="R1471" s="84"/>
      <c r="S1471" s="84"/>
      <c r="T1471" s="84"/>
    </row>
    <row r="1472" spans="17:20">
      <c r="Q1472" s="84"/>
      <c r="R1472" s="84"/>
      <c r="S1472" s="84"/>
      <c r="T1472" s="84"/>
    </row>
    <row r="1473" spans="17:20">
      <c r="Q1473" s="84"/>
      <c r="R1473" s="84"/>
      <c r="S1473" s="84"/>
      <c r="T1473" s="84"/>
    </row>
    <row r="1474" spans="17:20">
      <c r="Q1474" s="84"/>
      <c r="R1474" s="84"/>
      <c r="S1474" s="84"/>
      <c r="T1474" s="84"/>
    </row>
    <row r="1475" spans="17:20">
      <c r="Q1475" s="84"/>
      <c r="R1475" s="84"/>
      <c r="S1475" s="84"/>
      <c r="T1475" s="84"/>
    </row>
    <row r="1476" spans="17:20">
      <c r="Q1476" s="84"/>
      <c r="R1476" s="84"/>
      <c r="S1476" s="84"/>
      <c r="T1476" s="84"/>
    </row>
    <row r="1477" spans="17:20">
      <c r="Q1477" s="84"/>
      <c r="R1477" s="84"/>
      <c r="S1477" s="84"/>
      <c r="T1477" s="84"/>
    </row>
    <row r="1478" spans="17:20">
      <c r="Q1478" s="84"/>
      <c r="R1478" s="84"/>
      <c r="S1478" s="84"/>
      <c r="T1478" s="84"/>
    </row>
    <row r="1479" spans="17:20">
      <c r="Q1479" s="84"/>
      <c r="R1479" s="84"/>
      <c r="S1479" s="84"/>
      <c r="T1479" s="84"/>
    </row>
    <row r="1480" spans="17:20">
      <c r="Q1480" s="84"/>
      <c r="R1480" s="84"/>
      <c r="S1480" s="84"/>
      <c r="T1480" s="84"/>
    </row>
    <row r="1481" spans="17:20">
      <c r="Q1481" s="84"/>
      <c r="R1481" s="84"/>
      <c r="S1481" s="84"/>
      <c r="T1481" s="84"/>
    </row>
    <row r="1482" spans="17:20">
      <c r="Q1482" s="84"/>
      <c r="R1482" s="84"/>
      <c r="S1482" s="84"/>
      <c r="T1482" s="84"/>
    </row>
    <row r="1483" spans="17:20">
      <c r="Q1483" s="84"/>
      <c r="R1483" s="84"/>
      <c r="S1483" s="84"/>
      <c r="T1483" s="84"/>
    </row>
    <row r="1484" spans="17:20">
      <c r="Q1484" s="84"/>
      <c r="R1484" s="84"/>
      <c r="S1484" s="84"/>
      <c r="T1484" s="84"/>
    </row>
    <row r="1485" spans="17:20">
      <c r="Q1485" s="84"/>
      <c r="R1485" s="84"/>
      <c r="S1485" s="84"/>
      <c r="T1485" s="84"/>
    </row>
    <row r="1486" spans="17:20">
      <c r="Q1486" s="84"/>
      <c r="R1486" s="84"/>
      <c r="S1486" s="84"/>
      <c r="T1486" s="84"/>
    </row>
    <row r="1487" spans="17:20">
      <c r="Q1487" s="84"/>
      <c r="R1487" s="84"/>
      <c r="S1487" s="84"/>
      <c r="T1487" s="84"/>
    </row>
    <row r="1488" spans="17:20">
      <c r="Q1488" s="84"/>
      <c r="R1488" s="84"/>
      <c r="S1488" s="84"/>
      <c r="T1488" s="84"/>
    </row>
    <row r="1489" spans="17:20">
      <c r="Q1489" s="84"/>
      <c r="R1489" s="84"/>
      <c r="S1489" s="84"/>
      <c r="T1489" s="84"/>
    </row>
    <row r="1490" spans="17:20">
      <c r="Q1490" s="84"/>
      <c r="R1490" s="84"/>
      <c r="S1490" s="84"/>
      <c r="T1490" s="84"/>
    </row>
    <row r="1491" spans="17:20">
      <c r="Q1491" s="84"/>
      <c r="R1491" s="84"/>
      <c r="S1491" s="84"/>
      <c r="T1491" s="84"/>
    </row>
    <row r="1492" spans="17:20">
      <c r="Q1492" s="84"/>
      <c r="R1492" s="84"/>
      <c r="S1492" s="84"/>
      <c r="T1492" s="84"/>
    </row>
    <row r="1493" spans="17:20">
      <c r="Q1493" s="84"/>
      <c r="R1493" s="84"/>
      <c r="S1493" s="84"/>
      <c r="T1493" s="84"/>
    </row>
    <row r="1494" spans="17:20">
      <c r="Q1494" s="84"/>
      <c r="R1494" s="84"/>
      <c r="S1494" s="84"/>
      <c r="T1494" s="84"/>
    </row>
    <row r="1495" spans="17:20">
      <c r="Q1495" s="84"/>
      <c r="R1495" s="84"/>
      <c r="S1495" s="84"/>
      <c r="T1495" s="84"/>
    </row>
    <row r="1496" spans="17:20">
      <c r="Q1496" s="84"/>
      <c r="R1496" s="84"/>
      <c r="S1496" s="84"/>
      <c r="T1496" s="84"/>
    </row>
    <row r="1497" spans="17:20">
      <c r="Q1497" s="84"/>
      <c r="R1497" s="84"/>
      <c r="S1497" s="84"/>
      <c r="T1497" s="84"/>
    </row>
    <row r="1498" spans="17:20">
      <c r="Q1498" s="84"/>
      <c r="R1498" s="84"/>
      <c r="S1498" s="84"/>
      <c r="T1498" s="84"/>
    </row>
    <row r="1499" spans="17:20">
      <c r="Q1499" s="84"/>
      <c r="R1499" s="84"/>
      <c r="S1499" s="84"/>
      <c r="T1499" s="84"/>
    </row>
    <row r="1500" spans="17:20">
      <c r="Q1500" s="84"/>
      <c r="R1500" s="84"/>
      <c r="S1500" s="84"/>
      <c r="T1500" s="84"/>
    </row>
    <row r="1501" spans="17:20">
      <c r="Q1501" s="84"/>
      <c r="R1501" s="84"/>
      <c r="S1501" s="84"/>
      <c r="T1501" s="84"/>
    </row>
    <row r="1502" spans="17:20">
      <c r="Q1502" s="84"/>
      <c r="R1502" s="84"/>
      <c r="S1502" s="84"/>
      <c r="T1502" s="84"/>
    </row>
    <row r="1503" spans="17:20">
      <c r="Q1503" s="84"/>
      <c r="R1503" s="84"/>
      <c r="S1503" s="84"/>
      <c r="T1503" s="84"/>
    </row>
    <row r="1504" spans="17:20">
      <c r="Q1504" s="84"/>
      <c r="R1504" s="84"/>
      <c r="S1504" s="84"/>
      <c r="T1504" s="84"/>
    </row>
    <row r="1505" spans="17:20">
      <c r="Q1505" s="84"/>
      <c r="R1505" s="84"/>
      <c r="S1505" s="84"/>
      <c r="T1505" s="84"/>
    </row>
    <row r="1506" spans="17:20">
      <c r="Q1506" s="84"/>
      <c r="R1506" s="84"/>
      <c r="S1506" s="84"/>
      <c r="T1506" s="84"/>
    </row>
    <row r="1507" spans="17:20">
      <c r="Q1507" s="84"/>
      <c r="R1507" s="84"/>
      <c r="S1507" s="84"/>
      <c r="T1507" s="84"/>
    </row>
    <row r="1508" spans="17:20">
      <c r="Q1508" s="84"/>
      <c r="R1508" s="84"/>
      <c r="S1508" s="84"/>
      <c r="T1508" s="84"/>
    </row>
    <row r="1509" spans="17:20">
      <c r="Q1509" s="84"/>
      <c r="R1509" s="84"/>
      <c r="S1509" s="84"/>
      <c r="T1509" s="84"/>
    </row>
    <row r="1510" spans="17:20">
      <c r="Q1510" s="84"/>
      <c r="R1510" s="84"/>
      <c r="S1510" s="84"/>
      <c r="T1510" s="84"/>
    </row>
    <row r="1511" spans="17:20">
      <c r="Q1511" s="84"/>
      <c r="R1511" s="84"/>
      <c r="S1511" s="84"/>
      <c r="T1511" s="84"/>
    </row>
    <row r="1512" spans="17:20">
      <c r="Q1512" s="84"/>
      <c r="R1512" s="84"/>
      <c r="S1512" s="84"/>
      <c r="T1512" s="84"/>
    </row>
    <row r="1513" spans="17:20">
      <c r="Q1513" s="84"/>
      <c r="R1513" s="84"/>
      <c r="S1513" s="84"/>
      <c r="T1513" s="84"/>
    </row>
    <row r="1514" spans="17:20">
      <c r="Q1514" s="84"/>
      <c r="R1514" s="84"/>
      <c r="S1514" s="84"/>
      <c r="T1514" s="84"/>
    </row>
    <row r="1515" spans="17:20">
      <c r="Q1515" s="84"/>
      <c r="R1515" s="84"/>
      <c r="S1515" s="84"/>
      <c r="T1515" s="84"/>
    </row>
    <row r="1516" spans="17:20">
      <c r="Q1516" s="84"/>
      <c r="R1516" s="84"/>
      <c r="S1516" s="84"/>
      <c r="T1516" s="84"/>
    </row>
    <row r="1517" spans="17:20">
      <c r="Q1517" s="84"/>
      <c r="R1517" s="84"/>
      <c r="S1517" s="84"/>
      <c r="T1517" s="84"/>
    </row>
    <row r="1518" spans="17:20">
      <c r="Q1518" s="84"/>
      <c r="R1518" s="84"/>
      <c r="S1518" s="84"/>
      <c r="T1518" s="84"/>
    </row>
    <row r="1519" spans="17:20">
      <c r="Q1519" s="84"/>
      <c r="R1519" s="84"/>
      <c r="S1519" s="84"/>
      <c r="T1519" s="84"/>
    </row>
    <row r="1520" spans="17:20">
      <c r="Q1520" s="84"/>
      <c r="R1520" s="84"/>
      <c r="S1520" s="84"/>
      <c r="T1520" s="84"/>
    </row>
    <row r="1521" spans="17:20">
      <c r="Q1521" s="84"/>
      <c r="R1521" s="84"/>
      <c r="S1521" s="84"/>
      <c r="T1521" s="84"/>
    </row>
    <row r="1522" spans="17:20">
      <c r="Q1522" s="84"/>
      <c r="R1522" s="84"/>
      <c r="S1522" s="84"/>
      <c r="T1522" s="84"/>
    </row>
    <row r="1523" spans="17:20">
      <c r="Q1523" s="84"/>
      <c r="R1523" s="84"/>
      <c r="S1523" s="84"/>
      <c r="T1523" s="84"/>
    </row>
    <row r="1524" spans="17:20">
      <c r="Q1524" s="84"/>
      <c r="R1524" s="84"/>
      <c r="S1524" s="84"/>
      <c r="T1524" s="84"/>
    </row>
    <row r="1525" spans="17:20">
      <c r="Q1525" s="84"/>
      <c r="R1525" s="84"/>
      <c r="S1525" s="84"/>
      <c r="T1525" s="84"/>
    </row>
    <row r="1526" spans="17:20">
      <c r="Q1526" s="84"/>
      <c r="R1526" s="84"/>
      <c r="S1526" s="84"/>
      <c r="T1526" s="84"/>
    </row>
    <row r="1527" spans="17:20">
      <c r="Q1527" s="84"/>
      <c r="R1527" s="84"/>
      <c r="S1527" s="84"/>
      <c r="T1527" s="84"/>
    </row>
    <row r="1528" spans="17:20">
      <c r="Q1528" s="84"/>
      <c r="R1528" s="84"/>
      <c r="S1528" s="84"/>
      <c r="T1528" s="84"/>
    </row>
    <row r="1529" spans="17:20">
      <c r="Q1529" s="84"/>
      <c r="R1529" s="84"/>
      <c r="S1529" s="84"/>
      <c r="T1529" s="84"/>
    </row>
    <row r="1530" spans="17:20">
      <c r="Q1530" s="84"/>
      <c r="R1530" s="84"/>
      <c r="S1530" s="84"/>
      <c r="T1530" s="84"/>
    </row>
    <row r="1531" spans="17:20">
      <c r="Q1531" s="84"/>
      <c r="R1531" s="84"/>
      <c r="S1531" s="84"/>
      <c r="T1531" s="84"/>
    </row>
    <row r="1532" spans="17:20">
      <c r="Q1532" s="84"/>
      <c r="R1532" s="84"/>
      <c r="S1532" s="84"/>
      <c r="T1532" s="84"/>
    </row>
    <row r="1533" spans="17:20">
      <c r="Q1533" s="84"/>
      <c r="R1533" s="84"/>
      <c r="S1533" s="84"/>
      <c r="T1533" s="84"/>
    </row>
    <row r="1534" spans="17:20">
      <c r="Q1534" s="84"/>
      <c r="R1534" s="84"/>
      <c r="S1534" s="84"/>
      <c r="T1534" s="84"/>
    </row>
    <row r="1535" spans="17:20">
      <c r="Q1535" s="84"/>
      <c r="R1535" s="84"/>
      <c r="S1535" s="84"/>
      <c r="T1535" s="84"/>
    </row>
    <row r="1536" spans="17:20">
      <c r="Q1536" s="84"/>
      <c r="R1536" s="84"/>
      <c r="S1536" s="84"/>
      <c r="T1536" s="84"/>
    </row>
    <row r="1537" spans="17:20">
      <c r="Q1537" s="84"/>
      <c r="R1537" s="84"/>
      <c r="S1537" s="84"/>
      <c r="T1537" s="84"/>
    </row>
    <row r="1538" spans="17:20">
      <c r="Q1538" s="84"/>
      <c r="R1538" s="84"/>
      <c r="S1538" s="84"/>
      <c r="T1538" s="84"/>
    </row>
    <row r="1539" spans="17:20">
      <c r="Q1539" s="84"/>
      <c r="R1539" s="84"/>
      <c r="S1539" s="84"/>
      <c r="T1539" s="84"/>
    </row>
    <row r="1540" spans="17:20">
      <c r="Q1540" s="84"/>
      <c r="R1540" s="84"/>
      <c r="S1540" s="84"/>
      <c r="T1540" s="84"/>
    </row>
    <row r="1541" spans="17:20">
      <c r="Q1541" s="84"/>
      <c r="R1541" s="84"/>
      <c r="S1541" s="84"/>
      <c r="T1541" s="84"/>
    </row>
    <row r="1542" spans="17:20">
      <c r="Q1542" s="84"/>
      <c r="R1542" s="84"/>
      <c r="S1542" s="84"/>
      <c r="T1542" s="84"/>
    </row>
    <row r="1543" spans="17:20">
      <c r="Q1543" s="84"/>
      <c r="R1543" s="84"/>
      <c r="S1543" s="84"/>
      <c r="T1543" s="84"/>
    </row>
    <row r="1544" spans="17:20">
      <c r="Q1544" s="84"/>
      <c r="R1544" s="84"/>
      <c r="S1544" s="84"/>
      <c r="T1544" s="84"/>
    </row>
    <row r="1545" spans="17:20">
      <c r="Q1545" s="84"/>
      <c r="R1545" s="84"/>
      <c r="S1545" s="84"/>
      <c r="T1545" s="84"/>
    </row>
    <row r="1546" spans="17:20">
      <c r="Q1546" s="84"/>
      <c r="R1546" s="84"/>
      <c r="S1546" s="84"/>
      <c r="T1546" s="84"/>
    </row>
    <row r="1547" spans="17:20">
      <c r="Q1547" s="84"/>
      <c r="R1547" s="84"/>
      <c r="S1547" s="84"/>
      <c r="T1547" s="84"/>
    </row>
    <row r="1548" spans="17:20">
      <c r="Q1548" s="84"/>
      <c r="R1548" s="84"/>
      <c r="S1548" s="84"/>
      <c r="T1548" s="84"/>
    </row>
    <row r="1549" spans="17:20">
      <c r="Q1549" s="84"/>
      <c r="R1549" s="84"/>
      <c r="S1549" s="84"/>
      <c r="T1549" s="84"/>
    </row>
    <row r="1550" spans="17:20">
      <c r="Q1550" s="84"/>
      <c r="R1550" s="84"/>
      <c r="S1550" s="84"/>
      <c r="T1550" s="84"/>
    </row>
    <row r="1551" spans="17:20">
      <c r="Q1551" s="84"/>
      <c r="R1551" s="84"/>
      <c r="S1551" s="84"/>
      <c r="T1551" s="84"/>
    </row>
    <row r="1552" spans="17:20">
      <c r="Q1552" s="84"/>
      <c r="R1552" s="84"/>
      <c r="S1552" s="84"/>
      <c r="T1552" s="84"/>
    </row>
    <row r="1553" spans="17:20">
      <c r="Q1553" s="84"/>
      <c r="R1553" s="84"/>
      <c r="S1553" s="84"/>
      <c r="T1553" s="84"/>
    </row>
    <row r="1554" spans="17:20">
      <c r="Q1554" s="84"/>
      <c r="R1554" s="84"/>
      <c r="S1554" s="84"/>
      <c r="T1554" s="84"/>
    </row>
    <row r="1555" spans="17:20">
      <c r="Q1555" s="84"/>
      <c r="R1555" s="84"/>
      <c r="S1555" s="84"/>
      <c r="T1555" s="84"/>
    </row>
    <row r="1556" spans="17:20">
      <c r="Q1556" s="84"/>
      <c r="R1556" s="84"/>
      <c r="S1556" s="84"/>
      <c r="T1556" s="84"/>
    </row>
    <row r="1557" spans="17:20">
      <c r="Q1557" s="84"/>
      <c r="R1557" s="84"/>
      <c r="S1557" s="84"/>
      <c r="T1557" s="84"/>
    </row>
    <row r="1558" spans="17:20">
      <c r="Q1558" s="84"/>
      <c r="R1558" s="84"/>
      <c r="S1558" s="84"/>
      <c r="T1558" s="84"/>
    </row>
    <row r="1559" spans="17:20">
      <c r="Q1559" s="84"/>
      <c r="R1559" s="84"/>
      <c r="S1559" s="84"/>
      <c r="T1559" s="84"/>
    </row>
    <row r="1560" spans="17:20">
      <c r="Q1560" s="84"/>
      <c r="R1560" s="84"/>
      <c r="S1560" s="84"/>
      <c r="T1560" s="84"/>
    </row>
    <row r="1561" spans="17:20">
      <c r="Q1561" s="84"/>
      <c r="R1561" s="84"/>
      <c r="S1561" s="84"/>
      <c r="T1561" s="84"/>
    </row>
    <row r="1562" spans="17:20">
      <c r="Q1562" s="84"/>
      <c r="R1562" s="84"/>
      <c r="S1562" s="84"/>
      <c r="T1562" s="84"/>
    </row>
    <row r="1563" spans="17:20">
      <c r="Q1563" s="84"/>
      <c r="R1563" s="84"/>
      <c r="S1563" s="84"/>
      <c r="T1563" s="84"/>
    </row>
    <row r="1564" spans="17:20">
      <c r="Q1564" s="84"/>
      <c r="R1564" s="84"/>
      <c r="S1564" s="84"/>
      <c r="T1564" s="84"/>
    </row>
    <row r="1565" spans="17:20">
      <c r="Q1565" s="84"/>
      <c r="R1565" s="84"/>
      <c r="S1565" s="84"/>
      <c r="T1565" s="84"/>
    </row>
    <row r="1566" spans="17:20">
      <c r="Q1566" s="84"/>
      <c r="R1566" s="84"/>
      <c r="S1566" s="84"/>
      <c r="T1566" s="84"/>
    </row>
    <row r="1567" spans="17:20">
      <c r="Q1567" s="84"/>
      <c r="R1567" s="84"/>
      <c r="S1567" s="84"/>
      <c r="T1567" s="84"/>
    </row>
    <row r="1568" spans="17:20">
      <c r="Q1568" s="84"/>
      <c r="R1568" s="84"/>
      <c r="S1568" s="84"/>
      <c r="T1568" s="84"/>
    </row>
    <row r="1569" spans="17:20">
      <c r="Q1569" s="84"/>
      <c r="R1569" s="84"/>
      <c r="S1569" s="84"/>
      <c r="T1569" s="84"/>
    </row>
    <row r="1570" spans="17:20">
      <c r="Q1570" s="84"/>
      <c r="R1570" s="84"/>
      <c r="S1570" s="84"/>
      <c r="T1570" s="84"/>
    </row>
    <row r="1571" spans="17:20">
      <c r="Q1571" s="84"/>
      <c r="R1571" s="84"/>
      <c r="S1571" s="84"/>
      <c r="T1571" s="84"/>
    </row>
    <row r="1572" spans="17:20">
      <c r="Q1572" s="84"/>
      <c r="R1572" s="84"/>
      <c r="S1572" s="84"/>
      <c r="T1572" s="84"/>
    </row>
    <row r="1573" spans="17:20">
      <c r="Q1573" s="84"/>
      <c r="R1573" s="84"/>
      <c r="S1573" s="84"/>
      <c r="T1573" s="84"/>
    </row>
    <row r="1574" spans="17:20">
      <c r="Q1574" s="84"/>
      <c r="R1574" s="84"/>
      <c r="S1574" s="84"/>
      <c r="T1574" s="84"/>
    </row>
    <row r="1575" spans="17:20">
      <c r="Q1575" s="84"/>
      <c r="R1575" s="84"/>
      <c r="S1575" s="84"/>
      <c r="T1575" s="84"/>
    </row>
    <row r="1576" spans="17:20">
      <c r="Q1576" s="84"/>
      <c r="R1576" s="84"/>
      <c r="S1576" s="84"/>
      <c r="T1576" s="84"/>
    </row>
    <row r="1577" spans="17:20">
      <c r="Q1577" s="84"/>
      <c r="R1577" s="84"/>
      <c r="S1577" s="84"/>
      <c r="T1577" s="84"/>
    </row>
    <row r="1578" spans="17:20">
      <c r="Q1578" s="84"/>
      <c r="R1578" s="84"/>
      <c r="S1578" s="84"/>
      <c r="T1578" s="84"/>
    </row>
    <row r="1579" spans="17:20">
      <c r="Q1579" s="84"/>
      <c r="R1579" s="84"/>
      <c r="S1579" s="84"/>
      <c r="T1579" s="84"/>
    </row>
    <row r="1580" spans="17:20">
      <c r="Q1580" s="84"/>
      <c r="R1580" s="84"/>
      <c r="S1580" s="84"/>
      <c r="T1580" s="84"/>
    </row>
    <row r="1581" spans="17:20">
      <c r="Q1581" s="84"/>
      <c r="R1581" s="84"/>
      <c r="S1581" s="84"/>
      <c r="T1581" s="84"/>
    </row>
    <row r="1582" spans="17:20">
      <c r="Q1582" s="84"/>
      <c r="R1582" s="84"/>
      <c r="S1582" s="84"/>
      <c r="T1582" s="84"/>
    </row>
    <row r="1583" spans="17:20">
      <c r="Q1583" s="84"/>
      <c r="R1583" s="84"/>
      <c r="S1583" s="84"/>
      <c r="T1583" s="84"/>
    </row>
    <row r="1584" spans="17:20">
      <c r="Q1584" s="84"/>
      <c r="R1584" s="84"/>
      <c r="S1584" s="84"/>
      <c r="T1584" s="84"/>
    </row>
    <row r="1585" spans="17:20">
      <c r="Q1585" s="84"/>
      <c r="R1585" s="84"/>
      <c r="S1585" s="84"/>
      <c r="T1585" s="84"/>
    </row>
    <row r="1586" spans="17:20">
      <c r="Q1586" s="84"/>
      <c r="R1586" s="84"/>
      <c r="S1586" s="84"/>
      <c r="T1586" s="84"/>
    </row>
    <row r="1587" spans="17:20">
      <c r="Q1587" s="84"/>
      <c r="R1587" s="84"/>
      <c r="S1587" s="84"/>
      <c r="T1587" s="84"/>
    </row>
    <row r="1588" spans="17:20">
      <c r="Q1588" s="84"/>
      <c r="R1588" s="84"/>
      <c r="S1588" s="84"/>
      <c r="T1588" s="84"/>
    </row>
    <row r="1589" spans="17:20">
      <c r="Q1589" s="84"/>
      <c r="R1589" s="84"/>
      <c r="S1589" s="84"/>
      <c r="T1589" s="84"/>
    </row>
    <row r="1590" spans="17:20">
      <c r="Q1590" s="84"/>
      <c r="R1590" s="84"/>
      <c r="S1590" s="84"/>
      <c r="T1590" s="84"/>
    </row>
    <row r="1591" spans="17:20">
      <c r="Q1591" s="84"/>
      <c r="R1591" s="84"/>
      <c r="S1591" s="84"/>
      <c r="T1591" s="84"/>
    </row>
    <row r="1592" spans="17:20">
      <c r="Q1592" s="84"/>
      <c r="R1592" s="84"/>
      <c r="S1592" s="84"/>
      <c r="T1592" s="84"/>
    </row>
    <row r="1593" spans="17:20">
      <c r="Q1593" s="84"/>
      <c r="R1593" s="84"/>
      <c r="S1593" s="84"/>
      <c r="T1593" s="84"/>
    </row>
    <row r="1594" spans="17:20">
      <c r="Q1594" s="84"/>
      <c r="R1594" s="84"/>
      <c r="S1594" s="84"/>
      <c r="T1594" s="84"/>
    </row>
    <row r="1595" spans="17:20">
      <c r="Q1595" s="84"/>
      <c r="R1595" s="84"/>
      <c r="S1595" s="84"/>
      <c r="T1595" s="84"/>
    </row>
    <row r="1596" spans="17:20">
      <c r="Q1596" s="84"/>
      <c r="R1596" s="84"/>
      <c r="S1596" s="84"/>
      <c r="T1596" s="84"/>
    </row>
    <row r="1597" spans="17:20">
      <c r="Q1597" s="84"/>
      <c r="R1597" s="84"/>
      <c r="S1597" s="84"/>
      <c r="T1597" s="84"/>
    </row>
    <row r="1598" spans="17:20">
      <c r="Q1598" s="84"/>
      <c r="R1598" s="84"/>
      <c r="S1598" s="84"/>
      <c r="T1598" s="84"/>
    </row>
    <row r="1599" spans="17:20">
      <c r="Q1599" s="84"/>
      <c r="R1599" s="84"/>
      <c r="S1599" s="84"/>
      <c r="T1599" s="84"/>
    </row>
    <row r="1600" spans="17:20">
      <c r="Q1600" s="84"/>
      <c r="R1600" s="84"/>
      <c r="S1600" s="84"/>
      <c r="T1600" s="84"/>
    </row>
    <row r="1601" spans="17:20">
      <c r="Q1601" s="84"/>
      <c r="R1601" s="84"/>
      <c r="S1601" s="84"/>
      <c r="T1601" s="84"/>
    </row>
    <row r="1602" spans="17:20">
      <c r="Q1602" s="84"/>
      <c r="R1602" s="84"/>
      <c r="S1602" s="84"/>
      <c r="T1602" s="84"/>
    </row>
    <row r="1603" spans="17:20">
      <c r="Q1603" s="84"/>
      <c r="R1603" s="84"/>
      <c r="S1603" s="84"/>
      <c r="T1603" s="84"/>
    </row>
    <row r="1604" spans="17:20">
      <c r="Q1604" s="84"/>
      <c r="R1604" s="84"/>
      <c r="S1604" s="84"/>
      <c r="T1604" s="84"/>
    </row>
    <row r="1605" spans="17:20">
      <c r="Q1605" s="84"/>
      <c r="R1605" s="84"/>
      <c r="S1605" s="84"/>
      <c r="T1605" s="84"/>
    </row>
    <row r="1606" spans="17:20">
      <c r="Q1606" s="84"/>
      <c r="R1606" s="84"/>
      <c r="S1606" s="84"/>
      <c r="T1606" s="84"/>
    </row>
    <row r="1607" spans="17:20">
      <c r="Q1607" s="84"/>
      <c r="R1607" s="84"/>
      <c r="S1607" s="84"/>
      <c r="T1607" s="84"/>
    </row>
    <row r="1608" spans="17:20">
      <c r="Q1608" s="84"/>
      <c r="R1608" s="84"/>
      <c r="S1608" s="84"/>
      <c r="T1608" s="84"/>
    </row>
    <row r="1609" spans="17:20">
      <c r="Q1609" s="84"/>
      <c r="R1609" s="84"/>
      <c r="S1609" s="84"/>
      <c r="T1609" s="84"/>
    </row>
    <row r="1610" spans="17:20">
      <c r="Q1610" s="84"/>
      <c r="R1610" s="84"/>
      <c r="S1610" s="84"/>
      <c r="T1610" s="84"/>
    </row>
    <row r="1611" spans="17:20">
      <c r="Q1611" s="84"/>
      <c r="R1611" s="84"/>
      <c r="S1611" s="84"/>
      <c r="T1611" s="84"/>
    </row>
    <row r="1612" spans="17:20">
      <c r="Q1612" s="84"/>
      <c r="R1612" s="84"/>
      <c r="S1612" s="84"/>
      <c r="T1612" s="84"/>
    </row>
    <row r="1613" spans="17:20">
      <c r="Q1613" s="84"/>
      <c r="R1613" s="84"/>
      <c r="S1613" s="84"/>
      <c r="T1613" s="84"/>
    </row>
    <row r="1614" spans="17:20">
      <c r="Q1614" s="84"/>
      <c r="R1614" s="84"/>
      <c r="S1614" s="84"/>
      <c r="T1614" s="84"/>
    </row>
    <row r="1615" spans="17:20">
      <c r="Q1615" s="84"/>
      <c r="R1615" s="84"/>
      <c r="S1615" s="84"/>
      <c r="T1615" s="84"/>
    </row>
    <row r="1616" spans="17:20">
      <c r="Q1616" s="84"/>
      <c r="R1616" s="84"/>
      <c r="S1616" s="84"/>
      <c r="T1616" s="84"/>
    </row>
    <row r="1617" spans="17:20">
      <c r="Q1617" s="84"/>
      <c r="R1617" s="84"/>
      <c r="S1617" s="84"/>
      <c r="T1617" s="84"/>
    </row>
    <row r="1618" spans="17:20">
      <c r="Q1618" s="84"/>
      <c r="R1618" s="84"/>
      <c r="S1618" s="84"/>
      <c r="T1618" s="84"/>
    </row>
    <row r="1619" spans="17:20">
      <c r="Q1619" s="84"/>
      <c r="R1619" s="84"/>
      <c r="S1619" s="84"/>
      <c r="T1619" s="84"/>
    </row>
    <row r="1620" spans="17:20">
      <c r="Q1620" s="84"/>
      <c r="R1620" s="84"/>
      <c r="S1620" s="84"/>
      <c r="T1620" s="84"/>
    </row>
    <row r="1621" spans="17:20">
      <c r="Q1621" s="84"/>
      <c r="R1621" s="84"/>
      <c r="S1621" s="84"/>
      <c r="T1621" s="84"/>
    </row>
    <row r="1622" spans="17:20">
      <c r="Q1622" s="84"/>
      <c r="R1622" s="84"/>
      <c r="S1622" s="84"/>
      <c r="T1622" s="84"/>
    </row>
    <row r="1623" spans="17:20">
      <c r="Q1623" s="84"/>
      <c r="R1623" s="84"/>
      <c r="S1623" s="84"/>
      <c r="T1623" s="84"/>
    </row>
    <row r="1624" spans="17:20">
      <c r="Q1624" s="84"/>
      <c r="R1624" s="84"/>
      <c r="S1624" s="84"/>
      <c r="T1624" s="84"/>
    </row>
    <row r="1625" spans="17:20">
      <c r="Q1625" s="84"/>
      <c r="R1625" s="84"/>
      <c r="S1625" s="84"/>
      <c r="T1625" s="84"/>
    </row>
    <row r="1626" spans="17:20">
      <c r="Q1626" s="84"/>
      <c r="R1626" s="84"/>
      <c r="S1626" s="84"/>
      <c r="T1626" s="84"/>
    </row>
    <row r="1627" spans="17:20">
      <c r="Q1627" s="84"/>
      <c r="R1627" s="84"/>
      <c r="S1627" s="84"/>
      <c r="T1627" s="84"/>
    </row>
    <row r="1628" spans="17:20">
      <c r="Q1628" s="84"/>
      <c r="R1628" s="84"/>
      <c r="S1628" s="84"/>
      <c r="T1628" s="84"/>
    </row>
    <row r="1629" spans="17:20">
      <c r="Q1629" s="84"/>
      <c r="R1629" s="84"/>
      <c r="S1629" s="84"/>
      <c r="T1629" s="84"/>
    </row>
    <row r="1630" spans="17:20">
      <c r="Q1630" s="84"/>
      <c r="R1630" s="84"/>
      <c r="S1630" s="84"/>
      <c r="T1630" s="84"/>
    </row>
    <row r="1631" spans="17:20">
      <c r="Q1631" s="84"/>
      <c r="R1631" s="84"/>
      <c r="S1631" s="84"/>
      <c r="T1631" s="84"/>
    </row>
    <row r="1632" spans="17:20">
      <c r="Q1632" s="84"/>
      <c r="R1632" s="84"/>
      <c r="S1632" s="84"/>
      <c r="T1632" s="84"/>
    </row>
    <row r="1633" spans="17:20">
      <c r="Q1633" s="84"/>
      <c r="R1633" s="84"/>
      <c r="S1633" s="84"/>
      <c r="T1633" s="84"/>
    </row>
    <row r="1634" spans="17:20">
      <c r="Q1634" s="84"/>
      <c r="R1634" s="84"/>
      <c r="S1634" s="84"/>
      <c r="T1634" s="84"/>
    </row>
    <row r="1635" spans="17:20">
      <c r="Q1635" s="84"/>
      <c r="R1635" s="84"/>
      <c r="S1635" s="84"/>
      <c r="T1635" s="84"/>
    </row>
    <row r="1636" spans="17:20">
      <c r="Q1636" s="84"/>
      <c r="R1636" s="84"/>
      <c r="S1636" s="84"/>
      <c r="T1636" s="84"/>
    </row>
    <row r="1637" spans="17:20">
      <c r="Q1637" s="84"/>
      <c r="R1637" s="84"/>
      <c r="S1637" s="84"/>
      <c r="T1637" s="84"/>
    </row>
    <row r="1638" spans="17:20">
      <c r="Q1638" s="84"/>
      <c r="R1638" s="84"/>
      <c r="S1638" s="84"/>
      <c r="T1638" s="84"/>
    </row>
    <row r="1639" spans="17:20">
      <c r="Q1639" s="84"/>
      <c r="R1639" s="84"/>
      <c r="S1639" s="84"/>
      <c r="T1639" s="84"/>
    </row>
    <row r="1640" spans="17:20">
      <c r="Q1640" s="84"/>
      <c r="R1640" s="84"/>
      <c r="S1640" s="84"/>
      <c r="T1640" s="84"/>
    </row>
    <row r="1641" spans="17:20">
      <c r="Q1641" s="84"/>
      <c r="R1641" s="84"/>
      <c r="S1641" s="84"/>
      <c r="T1641" s="84"/>
    </row>
    <row r="1642" spans="17:20">
      <c r="Q1642" s="84"/>
      <c r="R1642" s="84"/>
      <c r="S1642" s="84"/>
      <c r="T1642" s="84"/>
    </row>
    <row r="1643" spans="17:20">
      <c r="Q1643" s="84"/>
      <c r="R1643" s="84"/>
      <c r="S1643" s="84"/>
      <c r="T1643" s="84"/>
    </row>
    <row r="1644" spans="17:20">
      <c r="Q1644" s="84"/>
      <c r="R1644" s="84"/>
      <c r="S1644" s="84"/>
      <c r="T1644" s="84"/>
    </row>
    <row r="1645" spans="17:20">
      <c r="Q1645" s="84"/>
      <c r="R1645" s="84"/>
      <c r="S1645" s="84"/>
      <c r="T1645" s="84"/>
    </row>
    <row r="1646" spans="17:20">
      <c r="Q1646" s="84"/>
      <c r="R1646" s="84"/>
      <c r="S1646" s="84"/>
      <c r="T1646" s="84"/>
    </row>
    <row r="1647" spans="17:20">
      <c r="Q1647" s="84"/>
      <c r="R1647" s="84"/>
      <c r="S1647" s="84"/>
      <c r="T1647" s="84"/>
    </row>
    <row r="1648" spans="17:20">
      <c r="Q1648" s="84"/>
      <c r="R1648" s="84"/>
      <c r="S1648" s="84"/>
      <c r="T1648" s="84"/>
    </row>
    <row r="1649" spans="17:20">
      <c r="Q1649" s="84"/>
      <c r="R1649" s="84"/>
      <c r="S1649" s="84"/>
      <c r="T1649" s="84"/>
    </row>
    <row r="1650" spans="17:20">
      <c r="Q1650" s="84"/>
      <c r="R1650" s="84"/>
      <c r="S1650" s="84"/>
      <c r="T1650" s="84"/>
    </row>
    <row r="1651" spans="17:20">
      <c r="Q1651" s="84"/>
      <c r="R1651" s="84"/>
      <c r="S1651" s="84"/>
      <c r="T1651" s="84"/>
    </row>
    <row r="1652" spans="17:20">
      <c r="Q1652" s="84"/>
      <c r="R1652" s="84"/>
      <c r="S1652" s="84"/>
      <c r="T1652" s="84"/>
    </row>
    <row r="1653" spans="17:20">
      <c r="Q1653" s="84"/>
      <c r="R1653" s="84"/>
      <c r="S1653" s="84"/>
      <c r="T1653" s="84"/>
    </row>
    <row r="1654" spans="17:20">
      <c r="Q1654" s="84"/>
      <c r="R1654" s="84"/>
      <c r="S1654" s="84"/>
      <c r="T1654" s="84"/>
    </row>
    <row r="1655" spans="17:20">
      <c r="Q1655" s="84"/>
      <c r="R1655" s="84"/>
      <c r="S1655" s="84"/>
      <c r="T1655" s="84"/>
    </row>
    <row r="1656" spans="17:20">
      <c r="Q1656" s="84"/>
      <c r="R1656" s="84"/>
      <c r="S1656" s="84"/>
      <c r="T1656" s="84"/>
    </row>
    <row r="1657" spans="17:20">
      <c r="Q1657" s="84"/>
      <c r="R1657" s="84"/>
      <c r="S1657" s="84"/>
      <c r="T1657" s="84"/>
    </row>
    <row r="1658" spans="17:20">
      <c r="Q1658" s="84"/>
      <c r="R1658" s="84"/>
      <c r="S1658" s="84"/>
      <c r="T1658" s="84"/>
    </row>
    <row r="1659" spans="17:20">
      <c r="Q1659" s="84"/>
      <c r="R1659" s="84"/>
      <c r="S1659" s="84"/>
      <c r="T1659" s="84"/>
    </row>
    <row r="1660" spans="17:20">
      <c r="Q1660" s="84"/>
      <c r="R1660" s="84"/>
      <c r="S1660" s="84"/>
      <c r="T1660" s="84"/>
    </row>
    <row r="1661" spans="17:20">
      <c r="Q1661" s="84"/>
      <c r="R1661" s="84"/>
      <c r="S1661" s="84"/>
      <c r="T1661" s="84"/>
    </row>
    <row r="1662" spans="17:20">
      <c r="Q1662" s="84"/>
      <c r="R1662" s="84"/>
      <c r="S1662" s="84"/>
      <c r="T1662" s="84"/>
    </row>
    <row r="1663" spans="17:20">
      <c r="Q1663" s="84"/>
      <c r="R1663" s="84"/>
      <c r="S1663" s="84"/>
      <c r="T1663" s="84"/>
    </row>
    <row r="1664" spans="17:20">
      <c r="Q1664" s="84"/>
      <c r="R1664" s="84"/>
      <c r="S1664" s="84"/>
      <c r="T1664" s="84"/>
    </row>
    <row r="1665" spans="17:20">
      <c r="Q1665" s="84"/>
      <c r="R1665" s="84"/>
      <c r="S1665" s="84"/>
      <c r="T1665" s="84"/>
    </row>
    <row r="1666" spans="17:20">
      <c r="Q1666" s="84"/>
      <c r="R1666" s="84"/>
      <c r="S1666" s="84"/>
      <c r="T1666" s="84"/>
    </row>
    <row r="1667" spans="17:20">
      <c r="Q1667" s="84"/>
      <c r="R1667" s="84"/>
      <c r="S1667" s="84"/>
      <c r="T1667" s="84"/>
    </row>
    <row r="1668" spans="17:20">
      <c r="Q1668" s="84"/>
      <c r="R1668" s="84"/>
      <c r="S1668" s="84"/>
      <c r="T1668" s="84"/>
    </row>
    <row r="1669" spans="17:20">
      <c r="Q1669" s="84"/>
      <c r="R1669" s="84"/>
      <c r="S1669" s="84"/>
      <c r="T1669" s="84"/>
    </row>
    <row r="1670" spans="17:20">
      <c r="Q1670" s="84"/>
      <c r="R1670" s="84"/>
      <c r="S1670" s="84"/>
      <c r="T1670" s="84"/>
    </row>
    <row r="1671" spans="17:20">
      <c r="Q1671" s="84"/>
      <c r="R1671" s="84"/>
      <c r="S1671" s="84"/>
      <c r="T1671" s="84"/>
    </row>
    <row r="1672" spans="17:20">
      <c r="Q1672" s="84"/>
      <c r="R1672" s="84"/>
      <c r="S1672" s="84"/>
      <c r="T1672" s="84"/>
    </row>
    <row r="1673" spans="17:20">
      <c r="Q1673" s="84"/>
      <c r="R1673" s="84"/>
      <c r="S1673" s="84"/>
      <c r="T1673" s="84"/>
    </row>
    <row r="1674" spans="17:20">
      <c r="Q1674" s="84"/>
      <c r="R1674" s="84"/>
      <c r="S1674" s="84"/>
      <c r="T1674" s="84"/>
    </row>
    <row r="1675" spans="17:20">
      <c r="Q1675" s="84"/>
      <c r="R1675" s="84"/>
      <c r="S1675" s="84"/>
      <c r="T1675" s="84"/>
    </row>
    <row r="1676" spans="17:20">
      <c r="Q1676" s="84"/>
      <c r="R1676" s="84"/>
      <c r="S1676" s="84"/>
      <c r="T1676" s="84"/>
    </row>
    <row r="1677" spans="17:20">
      <c r="Q1677" s="84"/>
      <c r="R1677" s="84"/>
      <c r="S1677" s="84"/>
      <c r="T1677" s="84"/>
    </row>
    <row r="1678" spans="17:20">
      <c r="Q1678" s="84"/>
      <c r="R1678" s="84"/>
      <c r="S1678" s="84"/>
      <c r="T1678" s="84"/>
    </row>
    <row r="1679" spans="17:20">
      <c r="Q1679" s="84"/>
      <c r="R1679" s="84"/>
      <c r="S1679" s="84"/>
      <c r="T1679" s="84"/>
    </row>
    <row r="1680" spans="17:20">
      <c r="Q1680" s="84"/>
      <c r="R1680" s="84"/>
      <c r="S1680" s="84"/>
      <c r="T1680" s="84"/>
    </row>
    <row r="1681" spans="17:20">
      <c r="Q1681" s="84"/>
      <c r="R1681" s="84"/>
      <c r="S1681" s="84"/>
      <c r="T1681" s="84"/>
    </row>
    <row r="1682" spans="17:20">
      <c r="Q1682" s="84"/>
      <c r="R1682" s="84"/>
      <c r="S1682" s="84"/>
      <c r="T1682" s="84"/>
    </row>
    <row r="1683" spans="17:20">
      <c r="Q1683" s="84"/>
      <c r="R1683" s="84"/>
      <c r="S1683" s="84"/>
      <c r="T1683" s="84"/>
    </row>
    <row r="1684" spans="17:20">
      <c r="Q1684" s="84"/>
      <c r="R1684" s="84"/>
      <c r="S1684" s="84"/>
      <c r="T1684" s="84"/>
    </row>
    <row r="1685" spans="17:20">
      <c r="Q1685" s="84"/>
      <c r="R1685" s="84"/>
      <c r="S1685" s="84"/>
      <c r="T1685" s="84"/>
    </row>
    <row r="1686" spans="17:20">
      <c r="Q1686" s="84"/>
      <c r="R1686" s="84"/>
      <c r="S1686" s="84"/>
      <c r="T1686" s="84"/>
    </row>
    <row r="1687" spans="17:20">
      <c r="Q1687" s="84"/>
      <c r="R1687" s="84"/>
      <c r="S1687" s="84"/>
      <c r="T1687" s="84"/>
    </row>
    <row r="1688" spans="17:20">
      <c r="Q1688" s="84"/>
      <c r="R1688" s="84"/>
      <c r="S1688" s="84"/>
      <c r="T1688" s="84"/>
    </row>
    <row r="1689" spans="17:20">
      <c r="Q1689" s="84"/>
      <c r="R1689" s="84"/>
      <c r="S1689" s="84"/>
      <c r="T1689" s="84"/>
    </row>
    <row r="1690" spans="17:20">
      <c r="Q1690" s="84"/>
      <c r="R1690" s="84"/>
      <c r="S1690" s="84"/>
      <c r="T1690" s="84"/>
    </row>
    <row r="1691" spans="17:20">
      <c r="Q1691" s="84"/>
      <c r="R1691" s="84"/>
      <c r="S1691" s="84"/>
      <c r="T1691" s="84"/>
    </row>
    <row r="1692" spans="17:20">
      <c r="Q1692" s="84"/>
      <c r="R1692" s="84"/>
      <c r="S1692" s="84"/>
      <c r="T1692" s="84"/>
    </row>
    <row r="1693" spans="17:20">
      <c r="Q1693" s="84"/>
      <c r="R1693" s="84"/>
      <c r="S1693" s="84"/>
      <c r="T1693" s="84"/>
    </row>
    <row r="1694" spans="17:20">
      <c r="Q1694" s="84"/>
      <c r="R1694" s="84"/>
      <c r="S1694" s="84"/>
      <c r="T1694" s="84"/>
    </row>
    <row r="1695" spans="17:20">
      <c r="Q1695" s="84"/>
      <c r="R1695" s="84"/>
      <c r="S1695" s="84"/>
      <c r="T1695" s="84"/>
    </row>
    <row r="1696" spans="17:20">
      <c r="Q1696" s="84"/>
      <c r="R1696" s="84"/>
      <c r="S1696" s="84"/>
      <c r="T1696" s="84"/>
    </row>
    <row r="1697" spans="17:20">
      <c r="Q1697" s="84"/>
      <c r="R1697" s="84"/>
      <c r="S1697" s="84"/>
      <c r="T1697" s="84"/>
    </row>
    <row r="1698" spans="17:20">
      <c r="Q1698" s="84"/>
      <c r="R1698" s="84"/>
      <c r="S1698" s="84"/>
      <c r="T1698" s="84"/>
    </row>
    <row r="1699" spans="17:20">
      <c r="Q1699" s="84"/>
      <c r="R1699" s="84"/>
      <c r="S1699" s="84"/>
      <c r="T1699" s="84"/>
    </row>
    <row r="1700" spans="17:20">
      <c r="Q1700" s="84"/>
      <c r="R1700" s="84"/>
      <c r="S1700" s="84"/>
      <c r="T1700" s="84"/>
    </row>
    <row r="1701" spans="17:20">
      <c r="Q1701" s="84"/>
      <c r="R1701" s="84"/>
      <c r="S1701" s="84"/>
      <c r="T1701" s="84"/>
    </row>
    <row r="1702" spans="17:20">
      <c r="Q1702" s="84"/>
      <c r="R1702" s="84"/>
      <c r="S1702" s="84"/>
      <c r="T1702" s="84"/>
    </row>
    <row r="1703" spans="17:20">
      <c r="Q1703" s="84"/>
      <c r="R1703" s="84"/>
      <c r="S1703" s="84"/>
      <c r="T1703" s="84"/>
    </row>
    <row r="1704" spans="17:20">
      <c r="Q1704" s="84"/>
      <c r="R1704" s="84"/>
      <c r="S1704" s="84"/>
      <c r="T1704" s="84"/>
    </row>
    <row r="1705" spans="17:20">
      <c r="Q1705" s="84"/>
      <c r="R1705" s="84"/>
      <c r="S1705" s="84"/>
      <c r="T1705" s="84"/>
    </row>
    <row r="1706" spans="17:20">
      <c r="Q1706" s="84"/>
      <c r="R1706" s="84"/>
      <c r="S1706" s="84"/>
      <c r="T1706" s="84"/>
    </row>
    <row r="1707" spans="17:20">
      <c r="Q1707" s="84"/>
      <c r="R1707" s="84"/>
      <c r="S1707" s="84"/>
      <c r="T1707" s="84"/>
    </row>
    <row r="1708" spans="17:20">
      <c r="Q1708" s="84"/>
      <c r="R1708" s="84"/>
      <c r="S1708" s="84"/>
      <c r="T1708" s="84"/>
    </row>
    <row r="1709" spans="17:20">
      <c r="Q1709" s="84"/>
      <c r="R1709" s="84"/>
      <c r="S1709" s="84"/>
      <c r="T1709" s="84"/>
    </row>
    <row r="1710" spans="17:20">
      <c r="Q1710" s="84"/>
      <c r="R1710" s="84"/>
      <c r="S1710" s="84"/>
      <c r="T1710" s="84"/>
    </row>
    <row r="1711" spans="17:20">
      <c r="Q1711" s="84"/>
      <c r="R1711" s="84"/>
      <c r="S1711" s="84"/>
      <c r="T1711" s="84"/>
    </row>
    <row r="1712" spans="17:20">
      <c r="Q1712" s="84"/>
      <c r="R1712" s="84"/>
      <c r="S1712" s="84"/>
      <c r="T1712" s="84"/>
    </row>
    <row r="1713" spans="17:20">
      <c r="Q1713" s="84"/>
      <c r="R1713" s="84"/>
      <c r="S1713" s="84"/>
      <c r="T1713" s="84"/>
    </row>
    <row r="1714" spans="17:20">
      <c r="Q1714" s="84"/>
      <c r="R1714" s="84"/>
      <c r="S1714" s="84"/>
      <c r="T1714" s="84"/>
    </row>
    <row r="1715" spans="17:20">
      <c r="Q1715" s="84"/>
      <c r="R1715" s="84"/>
      <c r="S1715" s="84"/>
      <c r="T1715" s="84"/>
    </row>
    <row r="1716" spans="17:20">
      <c r="Q1716" s="84"/>
      <c r="R1716" s="84"/>
      <c r="S1716" s="84"/>
      <c r="T1716" s="84"/>
    </row>
    <row r="1717" spans="17:20">
      <c r="Q1717" s="84"/>
      <c r="R1717" s="84"/>
      <c r="S1717" s="84"/>
      <c r="T1717" s="84"/>
    </row>
    <row r="1718" spans="17:20">
      <c r="Q1718" s="84"/>
      <c r="R1718" s="84"/>
      <c r="S1718" s="84"/>
      <c r="T1718" s="84"/>
    </row>
    <row r="1719" spans="17:20">
      <c r="Q1719" s="84"/>
      <c r="R1719" s="84"/>
      <c r="S1719" s="84"/>
      <c r="T1719" s="84"/>
    </row>
    <row r="1720" spans="17:20">
      <c r="Q1720" s="84"/>
      <c r="R1720" s="84"/>
      <c r="S1720" s="84"/>
      <c r="T1720" s="84"/>
    </row>
    <row r="1721" spans="17:20">
      <c r="Q1721" s="84"/>
      <c r="R1721" s="84"/>
      <c r="S1721" s="84"/>
      <c r="T1721" s="84"/>
    </row>
    <row r="1722" spans="17:20">
      <c r="Q1722" s="84"/>
      <c r="R1722" s="84"/>
      <c r="S1722" s="84"/>
      <c r="T1722" s="84"/>
    </row>
    <row r="1723" spans="17:20">
      <c r="Q1723" s="84"/>
      <c r="R1723" s="84"/>
      <c r="S1723" s="84"/>
      <c r="T1723" s="84"/>
    </row>
    <row r="1724" spans="17:20">
      <c r="Q1724" s="84"/>
      <c r="R1724" s="84"/>
      <c r="S1724" s="84"/>
      <c r="T1724" s="84"/>
    </row>
    <row r="1725" spans="17:20">
      <c r="Q1725" s="84"/>
      <c r="R1725" s="84"/>
      <c r="S1725" s="84"/>
      <c r="T1725" s="84"/>
    </row>
    <row r="1726" spans="17:20">
      <c r="Q1726" s="84"/>
      <c r="R1726" s="84"/>
      <c r="S1726" s="84"/>
      <c r="T1726" s="84"/>
    </row>
    <row r="1727" spans="17:20">
      <c r="Q1727" s="84"/>
      <c r="R1727" s="84"/>
      <c r="S1727" s="84"/>
      <c r="T1727" s="84"/>
    </row>
    <row r="1728" spans="17:20">
      <c r="Q1728" s="84"/>
      <c r="R1728" s="84"/>
      <c r="S1728" s="84"/>
      <c r="T1728" s="84"/>
    </row>
    <row r="1729" spans="17:20">
      <c r="Q1729" s="84"/>
      <c r="R1729" s="84"/>
      <c r="S1729" s="84"/>
      <c r="T1729" s="84"/>
    </row>
    <row r="1730" spans="17:20">
      <c r="Q1730" s="84"/>
      <c r="R1730" s="84"/>
      <c r="S1730" s="84"/>
      <c r="T1730" s="84"/>
    </row>
    <row r="1731" spans="17:20">
      <c r="Q1731" s="84"/>
      <c r="R1731" s="84"/>
      <c r="S1731" s="84"/>
      <c r="T1731" s="84"/>
    </row>
    <row r="1732" spans="17:20">
      <c r="Q1732" s="84"/>
      <c r="R1732" s="84"/>
      <c r="S1732" s="84"/>
      <c r="T1732" s="84"/>
    </row>
    <row r="1733" spans="17:20">
      <c r="Q1733" s="84"/>
      <c r="R1733" s="84"/>
      <c r="S1733" s="84"/>
      <c r="T1733" s="84"/>
    </row>
    <row r="1734" spans="17:20">
      <c r="Q1734" s="84"/>
      <c r="R1734" s="84"/>
      <c r="S1734" s="84"/>
      <c r="T1734" s="84"/>
    </row>
    <row r="1735" spans="17:20">
      <c r="Q1735" s="84"/>
      <c r="R1735" s="84"/>
      <c r="S1735" s="84"/>
      <c r="T1735" s="84"/>
    </row>
    <row r="1736" spans="17:20">
      <c r="Q1736" s="84"/>
      <c r="R1736" s="84"/>
      <c r="S1736" s="84"/>
      <c r="T1736" s="84"/>
    </row>
    <row r="1737" spans="17:20">
      <c r="Q1737" s="84"/>
      <c r="R1737" s="84"/>
      <c r="S1737" s="84"/>
      <c r="T1737" s="84"/>
    </row>
    <row r="1738" spans="17:20">
      <c r="Q1738" s="84"/>
      <c r="R1738" s="84"/>
      <c r="S1738" s="84"/>
      <c r="T1738" s="84"/>
    </row>
    <row r="1739" spans="17:20">
      <c r="Q1739" s="84"/>
      <c r="R1739" s="84"/>
      <c r="S1739" s="84"/>
      <c r="T1739" s="84"/>
    </row>
    <row r="1740" spans="17:20">
      <c r="Q1740" s="84"/>
      <c r="R1740" s="84"/>
      <c r="S1740" s="84"/>
      <c r="T1740" s="84"/>
    </row>
    <row r="1741" spans="17:20">
      <c r="Q1741" s="84"/>
      <c r="R1741" s="84"/>
      <c r="S1741" s="84"/>
      <c r="T1741" s="84"/>
    </row>
    <row r="1742" spans="17:20">
      <c r="Q1742" s="84"/>
      <c r="R1742" s="84"/>
      <c r="S1742" s="84"/>
      <c r="T1742" s="84"/>
    </row>
    <row r="1743" spans="17:20">
      <c r="Q1743" s="84"/>
      <c r="R1743" s="84"/>
      <c r="S1743" s="84"/>
      <c r="T1743" s="84"/>
    </row>
    <row r="1744" spans="17:20">
      <c r="Q1744" s="84"/>
      <c r="R1744" s="84"/>
      <c r="S1744" s="84"/>
      <c r="T1744" s="84"/>
    </row>
    <row r="1745" spans="17:20">
      <c r="Q1745" s="84"/>
      <c r="R1745" s="84"/>
      <c r="S1745" s="84"/>
      <c r="T1745" s="84"/>
    </row>
    <row r="1746" spans="17:20">
      <c r="Q1746" s="84"/>
      <c r="R1746" s="84"/>
      <c r="S1746" s="84"/>
      <c r="T1746" s="84"/>
    </row>
    <row r="1747" spans="17:20">
      <c r="Q1747" s="84"/>
      <c r="R1747" s="84"/>
      <c r="S1747" s="84"/>
      <c r="T1747" s="84"/>
    </row>
    <row r="1748" spans="17:20">
      <c r="Q1748" s="84"/>
      <c r="R1748" s="84"/>
      <c r="S1748" s="84"/>
      <c r="T1748" s="84"/>
    </row>
    <row r="1749" spans="17:20">
      <c r="Q1749" s="84"/>
      <c r="R1749" s="84"/>
      <c r="S1749" s="84"/>
      <c r="T1749" s="84"/>
    </row>
    <row r="1750" spans="17:20">
      <c r="Q1750" s="84"/>
      <c r="R1750" s="84"/>
      <c r="S1750" s="84"/>
      <c r="T1750" s="84"/>
    </row>
    <row r="1751" spans="17:20">
      <c r="Q1751" s="84"/>
      <c r="R1751" s="84"/>
      <c r="S1751" s="84"/>
      <c r="T1751" s="84"/>
    </row>
    <row r="1752" spans="17:20">
      <c r="Q1752" s="84"/>
      <c r="R1752" s="84"/>
      <c r="S1752" s="84"/>
      <c r="T1752" s="84"/>
    </row>
    <row r="1753" spans="17:20">
      <c r="Q1753" s="84"/>
      <c r="R1753" s="84"/>
      <c r="S1753" s="84"/>
      <c r="T1753" s="84"/>
    </row>
    <row r="1754" spans="17:20">
      <c r="Q1754" s="84"/>
      <c r="R1754" s="84"/>
      <c r="S1754" s="84"/>
      <c r="T1754" s="84"/>
    </row>
    <row r="1755" spans="17:20">
      <c r="Q1755" s="84"/>
      <c r="R1755" s="84"/>
      <c r="S1755" s="84"/>
      <c r="T1755" s="84"/>
    </row>
    <row r="1756" spans="17:20">
      <c r="Q1756" s="84"/>
      <c r="R1756" s="84"/>
      <c r="S1756" s="84"/>
      <c r="T1756" s="84"/>
    </row>
    <row r="1757" spans="17:20">
      <c r="Q1757" s="84"/>
      <c r="R1757" s="84"/>
      <c r="S1757" s="84"/>
      <c r="T1757" s="84"/>
    </row>
    <row r="1758" spans="17:20">
      <c r="Q1758" s="84"/>
      <c r="R1758" s="84"/>
      <c r="S1758" s="84"/>
      <c r="T1758" s="84"/>
    </row>
    <row r="1759" spans="17:20">
      <c r="Q1759" s="84"/>
      <c r="R1759" s="84"/>
      <c r="S1759" s="84"/>
      <c r="T1759" s="84"/>
    </row>
    <row r="1760" spans="17:20">
      <c r="Q1760" s="84"/>
      <c r="R1760" s="84"/>
      <c r="S1760" s="84"/>
      <c r="T1760" s="84"/>
    </row>
    <row r="1761" spans="17:20">
      <c r="Q1761" s="84"/>
      <c r="R1761" s="84"/>
      <c r="S1761" s="84"/>
      <c r="T1761" s="84"/>
    </row>
    <row r="1762" spans="17:20">
      <c r="Q1762" s="84"/>
      <c r="R1762" s="84"/>
      <c r="S1762" s="84"/>
      <c r="T1762" s="84"/>
    </row>
    <row r="1763" spans="17:20">
      <c r="Q1763" s="84"/>
      <c r="R1763" s="84"/>
      <c r="S1763" s="84"/>
      <c r="T1763" s="84"/>
    </row>
    <row r="1764" spans="17:20">
      <c r="Q1764" s="84"/>
      <c r="R1764" s="84"/>
      <c r="S1764" s="84"/>
      <c r="T1764" s="84"/>
    </row>
    <row r="1765" spans="17:20">
      <c r="Q1765" s="84"/>
      <c r="R1765" s="84"/>
      <c r="S1765" s="84"/>
      <c r="T1765" s="84"/>
    </row>
    <row r="1766" spans="17:20">
      <c r="Q1766" s="84"/>
      <c r="R1766" s="84"/>
      <c r="S1766" s="84"/>
      <c r="T1766" s="84"/>
    </row>
    <row r="1767" spans="17:20">
      <c r="Q1767" s="84"/>
      <c r="R1767" s="84"/>
      <c r="S1767" s="84"/>
      <c r="T1767" s="84"/>
    </row>
    <row r="1768" spans="17:20">
      <c r="Q1768" s="84"/>
      <c r="R1768" s="84"/>
      <c r="S1768" s="84"/>
      <c r="T1768" s="84"/>
    </row>
    <row r="1769" spans="17:20">
      <c r="Q1769" s="84"/>
      <c r="R1769" s="84"/>
      <c r="S1769" s="84"/>
      <c r="T1769" s="84"/>
    </row>
    <row r="1770" spans="17:20">
      <c r="Q1770" s="84"/>
      <c r="R1770" s="84"/>
      <c r="S1770" s="84"/>
      <c r="T1770" s="84"/>
    </row>
    <row r="1771" spans="17:20">
      <c r="Q1771" s="84"/>
      <c r="R1771" s="84"/>
      <c r="S1771" s="84"/>
      <c r="T1771" s="84"/>
    </row>
    <row r="1772" spans="17:20">
      <c r="Q1772" s="84"/>
      <c r="R1772" s="84"/>
      <c r="S1772" s="84"/>
      <c r="T1772" s="84"/>
    </row>
    <row r="1773" spans="17:20">
      <c r="Q1773" s="84"/>
      <c r="R1773" s="84"/>
      <c r="S1773" s="84"/>
      <c r="T1773" s="84"/>
    </row>
    <row r="1774" spans="17:20">
      <c r="Q1774" s="84"/>
      <c r="R1774" s="84"/>
      <c r="S1774" s="84"/>
      <c r="T1774" s="84"/>
    </row>
    <row r="1775" spans="17:20">
      <c r="Q1775" s="84"/>
      <c r="R1775" s="84"/>
      <c r="S1775" s="84"/>
      <c r="T1775" s="84"/>
    </row>
    <row r="1776" spans="17:20">
      <c r="Q1776" s="84"/>
      <c r="R1776" s="84"/>
      <c r="S1776" s="84"/>
      <c r="T1776" s="84"/>
    </row>
    <row r="1777" spans="17:20">
      <c r="Q1777" s="84"/>
      <c r="R1777" s="84"/>
      <c r="S1777" s="84"/>
      <c r="T1777" s="84"/>
    </row>
    <row r="1778" spans="17:20">
      <c r="Q1778" s="84"/>
      <c r="R1778" s="84"/>
      <c r="S1778" s="84"/>
      <c r="T1778" s="84"/>
    </row>
    <row r="1779" spans="17:20">
      <c r="Q1779" s="84"/>
      <c r="R1779" s="84"/>
      <c r="S1779" s="84"/>
      <c r="T1779" s="84"/>
    </row>
    <row r="1780" spans="17:20">
      <c r="Q1780" s="84"/>
      <c r="R1780" s="84"/>
      <c r="S1780" s="84"/>
      <c r="T1780" s="84"/>
    </row>
    <row r="1781" spans="17:20">
      <c r="Q1781" s="84"/>
      <c r="R1781" s="84"/>
      <c r="S1781" s="84"/>
      <c r="T1781" s="84"/>
    </row>
    <row r="1782" spans="17:20">
      <c r="Q1782" s="84"/>
      <c r="R1782" s="84"/>
      <c r="S1782" s="84"/>
      <c r="T1782" s="84"/>
    </row>
    <row r="1783" spans="17:20">
      <c r="Q1783" s="84"/>
      <c r="R1783" s="84"/>
      <c r="S1783" s="84"/>
      <c r="T1783" s="84"/>
    </row>
    <row r="1784" spans="17:20">
      <c r="Q1784" s="84"/>
      <c r="R1784" s="84"/>
      <c r="S1784" s="84"/>
      <c r="T1784" s="84"/>
    </row>
    <row r="1785" spans="17:20">
      <c r="Q1785" s="84"/>
      <c r="R1785" s="84"/>
      <c r="S1785" s="84"/>
      <c r="T1785" s="84"/>
    </row>
    <row r="1786" spans="17:20">
      <c r="Q1786" s="84"/>
      <c r="R1786" s="84"/>
      <c r="S1786" s="84"/>
      <c r="T1786" s="84"/>
    </row>
    <row r="1787" spans="17:20">
      <c r="Q1787" s="84"/>
      <c r="R1787" s="84"/>
      <c r="S1787" s="84"/>
      <c r="T1787" s="84"/>
    </row>
    <row r="1788" spans="17:20">
      <c r="Q1788" s="84"/>
      <c r="R1788" s="84"/>
      <c r="S1788" s="84"/>
      <c r="T1788" s="84"/>
    </row>
    <row r="1789" spans="17:20">
      <c r="Q1789" s="84"/>
      <c r="R1789" s="84"/>
      <c r="S1789" s="84"/>
      <c r="T1789" s="84"/>
    </row>
    <row r="1790" spans="17:20">
      <c r="Q1790" s="84"/>
      <c r="R1790" s="84"/>
      <c r="S1790" s="84"/>
      <c r="T1790" s="84"/>
    </row>
    <row r="1791" spans="17:20">
      <c r="Q1791" s="84"/>
      <c r="R1791" s="84"/>
      <c r="S1791" s="84"/>
      <c r="T1791" s="84"/>
    </row>
    <row r="1792" spans="17:20">
      <c r="Q1792" s="84"/>
      <c r="R1792" s="84"/>
      <c r="S1792" s="84"/>
      <c r="T1792" s="84"/>
    </row>
    <row r="1793" spans="17:20">
      <c r="Q1793" s="84"/>
      <c r="R1793" s="84"/>
      <c r="S1793" s="84"/>
      <c r="T1793" s="84"/>
    </row>
    <row r="1794" spans="17:20">
      <c r="Q1794" s="84"/>
      <c r="R1794" s="84"/>
      <c r="S1794" s="84"/>
      <c r="T1794" s="84"/>
    </row>
    <row r="1795" spans="17:20">
      <c r="Q1795" s="84"/>
      <c r="R1795" s="84"/>
      <c r="S1795" s="84"/>
      <c r="T1795" s="84"/>
    </row>
    <row r="1796" spans="17:20">
      <c r="Q1796" s="84"/>
      <c r="R1796" s="84"/>
      <c r="S1796" s="84"/>
      <c r="T1796" s="84"/>
    </row>
    <row r="1797" spans="17:20">
      <c r="Q1797" s="84"/>
      <c r="R1797" s="84"/>
      <c r="S1797" s="84"/>
      <c r="T1797" s="84"/>
    </row>
    <row r="1798" spans="17:20">
      <c r="Q1798" s="84"/>
      <c r="R1798" s="84"/>
      <c r="S1798" s="84"/>
      <c r="T1798" s="84"/>
    </row>
    <row r="1799" spans="17:20">
      <c r="Q1799" s="84"/>
      <c r="R1799" s="84"/>
      <c r="S1799" s="84"/>
      <c r="T1799" s="84"/>
    </row>
    <row r="1800" spans="17:20">
      <c r="Q1800" s="84"/>
      <c r="R1800" s="84"/>
      <c r="S1800" s="84"/>
      <c r="T1800" s="84"/>
    </row>
    <row r="1801" spans="17:20">
      <c r="Q1801" s="84"/>
      <c r="R1801" s="84"/>
      <c r="S1801" s="84"/>
      <c r="T1801" s="84"/>
    </row>
    <row r="1802" spans="17:20">
      <c r="Q1802" s="84"/>
      <c r="R1802" s="84"/>
      <c r="S1802" s="84"/>
      <c r="T1802" s="84"/>
    </row>
    <row r="1803" spans="17:20">
      <c r="Q1803" s="84"/>
      <c r="R1803" s="84"/>
      <c r="S1803" s="84"/>
      <c r="T1803" s="84"/>
    </row>
    <row r="1804" spans="17:20">
      <c r="Q1804" s="84"/>
      <c r="R1804" s="84"/>
      <c r="S1804" s="84"/>
      <c r="T1804" s="84"/>
    </row>
    <row r="1805" spans="17:20">
      <c r="Q1805" s="84"/>
      <c r="R1805" s="84"/>
      <c r="S1805" s="84"/>
      <c r="T1805" s="84"/>
    </row>
    <row r="1806" spans="17:20">
      <c r="Q1806" s="84"/>
      <c r="R1806" s="84"/>
      <c r="S1806" s="84"/>
      <c r="T1806" s="84"/>
    </row>
    <row r="1807" spans="17:20">
      <c r="Q1807" s="84"/>
      <c r="R1807" s="84"/>
      <c r="S1807" s="84"/>
      <c r="T1807" s="84"/>
    </row>
    <row r="1808" spans="17:20">
      <c r="Q1808" s="84"/>
      <c r="R1808" s="84"/>
      <c r="S1808" s="84"/>
      <c r="T1808" s="84"/>
    </row>
    <row r="1809" spans="17:20">
      <c r="Q1809" s="84"/>
      <c r="R1809" s="84"/>
      <c r="S1809" s="84"/>
      <c r="T1809" s="84"/>
    </row>
    <row r="1810" spans="17:20">
      <c r="Q1810" s="84"/>
      <c r="R1810" s="84"/>
      <c r="S1810" s="84"/>
      <c r="T1810" s="84"/>
    </row>
    <row r="1811" spans="17:20">
      <c r="Q1811" s="84"/>
      <c r="R1811" s="84"/>
      <c r="S1811" s="84"/>
      <c r="T1811" s="84"/>
    </row>
    <row r="1812" spans="17:20">
      <c r="Q1812" s="84"/>
      <c r="R1812" s="84"/>
      <c r="S1812" s="84"/>
      <c r="T1812" s="84"/>
    </row>
    <row r="1813" spans="17:20">
      <c r="Q1813" s="84"/>
      <c r="R1813" s="84"/>
      <c r="S1813" s="84"/>
      <c r="T1813" s="84"/>
    </row>
    <row r="1814" spans="17:20">
      <c r="Q1814" s="84"/>
      <c r="R1814" s="84"/>
      <c r="S1814" s="84"/>
      <c r="T1814" s="84"/>
    </row>
    <row r="1815" spans="17:20">
      <c r="Q1815" s="84"/>
      <c r="R1815" s="84"/>
      <c r="S1815" s="84"/>
      <c r="T1815" s="84"/>
    </row>
    <row r="1816" spans="17:20">
      <c r="Q1816" s="84"/>
      <c r="R1816" s="84"/>
      <c r="S1816" s="84"/>
      <c r="T1816" s="84"/>
    </row>
    <row r="1817" spans="17:20">
      <c r="Q1817" s="84"/>
      <c r="R1817" s="84"/>
      <c r="S1817" s="84"/>
      <c r="T1817" s="84"/>
    </row>
    <row r="1818" spans="17:20">
      <c r="Q1818" s="84"/>
      <c r="R1818" s="84"/>
      <c r="S1818" s="84"/>
      <c r="T1818" s="84"/>
    </row>
    <row r="1819" spans="17:20">
      <c r="Q1819" s="84"/>
      <c r="R1819" s="84"/>
      <c r="S1819" s="84"/>
      <c r="T1819" s="84"/>
    </row>
    <row r="1820" spans="17:20">
      <c r="Q1820" s="84"/>
      <c r="R1820" s="84"/>
      <c r="S1820" s="84"/>
      <c r="T1820" s="84"/>
    </row>
    <row r="1821" spans="17:20">
      <c r="Q1821" s="84"/>
      <c r="R1821" s="84"/>
      <c r="S1821" s="84"/>
      <c r="T1821" s="84"/>
    </row>
    <row r="1822" spans="17:20">
      <c r="Q1822" s="84"/>
      <c r="R1822" s="84"/>
      <c r="S1822" s="84"/>
      <c r="T1822" s="84"/>
    </row>
    <row r="1823" spans="17:20">
      <c r="Q1823" s="84"/>
      <c r="R1823" s="84"/>
      <c r="S1823" s="84"/>
      <c r="T1823" s="84"/>
    </row>
    <row r="1824" spans="17:20">
      <c r="Q1824" s="84"/>
      <c r="R1824" s="84"/>
      <c r="S1824" s="84"/>
      <c r="T1824" s="84"/>
    </row>
    <row r="1825" spans="17:20">
      <c r="Q1825" s="84"/>
      <c r="R1825" s="84"/>
      <c r="S1825" s="84"/>
      <c r="T1825" s="84"/>
    </row>
    <row r="1826" spans="17:20">
      <c r="Q1826" s="84"/>
      <c r="R1826" s="84"/>
      <c r="S1826" s="84"/>
      <c r="T1826" s="84"/>
    </row>
    <row r="1827" spans="17:20">
      <c r="Q1827" s="84"/>
      <c r="R1827" s="84"/>
      <c r="S1827" s="84"/>
      <c r="T1827" s="84"/>
    </row>
    <row r="1828" spans="17:20">
      <c r="Q1828" s="84"/>
      <c r="R1828" s="84"/>
      <c r="S1828" s="84"/>
      <c r="T1828" s="84"/>
    </row>
    <row r="1829" spans="17:20">
      <c r="Q1829" s="84"/>
      <c r="R1829" s="84"/>
      <c r="S1829" s="84"/>
      <c r="T1829" s="84"/>
    </row>
    <row r="1830" spans="17:20">
      <c r="Q1830" s="84"/>
      <c r="R1830" s="84"/>
      <c r="S1830" s="84"/>
      <c r="T1830" s="84"/>
    </row>
    <row r="1831" spans="17:20">
      <c r="Q1831" s="84"/>
      <c r="R1831" s="84"/>
      <c r="S1831" s="84"/>
      <c r="T1831" s="84"/>
    </row>
    <row r="1832" spans="17:20">
      <c r="Q1832" s="84"/>
      <c r="R1832" s="84"/>
      <c r="S1832" s="84"/>
      <c r="T1832" s="84"/>
    </row>
    <row r="1833" spans="17:20">
      <c r="Q1833" s="84"/>
      <c r="R1833" s="84"/>
      <c r="S1833" s="84"/>
      <c r="T1833" s="84"/>
    </row>
    <row r="1834" spans="17:20">
      <c r="Q1834" s="84"/>
      <c r="R1834" s="84"/>
      <c r="S1834" s="84"/>
      <c r="T1834" s="84"/>
    </row>
    <row r="1835" spans="17:20">
      <c r="Q1835" s="84"/>
      <c r="R1835" s="84"/>
      <c r="S1835" s="84"/>
      <c r="T1835" s="84"/>
    </row>
    <row r="1836" spans="17:20">
      <c r="Q1836" s="84"/>
      <c r="R1836" s="84"/>
      <c r="S1836" s="84"/>
      <c r="T1836" s="84"/>
    </row>
    <row r="1837" spans="17:20">
      <c r="Q1837" s="84"/>
      <c r="R1837" s="84"/>
      <c r="S1837" s="84"/>
      <c r="T1837" s="84"/>
    </row>
    <row r="1838" spans="17:20">
      <c r="Q1838" s="84"/>
      <c r="R1838" s="84"/>
      <c r="S1838" s="84"/>
      <c r="T1838" s="84"/>
    </row>
    <row r="1839" spans="17:20">
      <c r="Q1839" s="84"/>
      <c r="R1839" s="84"/>
      <c r="S1839" s="84"/>
      <c r="T1839" s="84"/>
    </row>
    <row r="1840" spans="17:20">
      <c r="Q1840" s="84"/>
      <c r="R1840" s="84"/>
      <c r="S1840" s="84"/>
      <c r="T1840" s="84"/>
    </row>
    <row r="1841" spans="17:20">
      <c r="Q1841" s="84"/>
      <c r="R1841" s="84"/>
      <c r="S1841" s="84"/>
      <c r="T1841" s="84"/>
    </row>
    <row r="1842" spans="17:20">
      <c r="Q1842" s="84"/>
      <c r="R1842" s="84"/>
      <c r="S1842" s="84"/>
      <c r="T1842" s="84"/>
    </row>
    <row r="1843" spans="17:20">
      <c r="Q1843" s="84"/>
      <c r="R1843" s="84"/>
      <c r="S1843" s="84"/>
      <c r="T1843" s="84"/>
    </row>
    <row r="1844" spans="17:20">
      <c r="Q1844" s="84"/>
      <c r="R1844" s="84"/>
      <c r="S1844" s="84"/>
      <c r="T1844" s="84"/>
    </row>
    <row r="1845" spans="17:20">
      <c r="Q1845" s="84"/>
      <c r="R1845" s="84"/>
      <c r="S1845" s="84"/>
      <c r="T1845" s="84"/>
    </row>
    <row r="1846" spans="17:20">
      <c r="Q1846" s="84"/>
      <c r="R1846" s="84"/>
      <c r="S1846" s="84"/>
      <c r="T1846" s="84"/>
    </row>
    <row r="1847" spans="17:20">
      <c r="Q1847" s="84"/>
      <c r="R1847" s="84"/>
      <c r="S1847" s="84"/>
      <c r="T1847" s="84"/>
    </row>
    <row r="1848" spans="17:20">
      <c r="Q1848" s="84"/>
      <c r="R1848" s="84"/>
      <c r="S1848" s="84"/>
      <c r="T1848" s="84"/>
    </row>
    <row r="1849" spans="17:20">
      <c r="Q1849" s="84"/>
      <c r="R1849" s="84"/>
      <c r="S1849" s="84"/>
      <c r="T1849" s="84"/>
    </row>
    <row r="1850" spans="17:20">
      <c r="Q1850" s="84"/>
      <c r="R1850" s="84"/>
      <c r="S1850" s="84"/>
      <c r="T1850" s="84"/>
    </row>
    <row r="1851" spans="17:20">
      <c r="Q1851" s="84"/>
      <c r="R1851" s="84"/>
      <c r="S1851" s="84"/>
      <c r="T1851" s="84"/>
    </row>
    <row r="1852" spans="17:20">
      <c r="Q1852" s="84"/>
      <c r="R1852" s="84"/>
      <c r="S1852" s="84"/>
      <c r="T1852" s="84"/>
    </row>
    <row r="1853" spans="17:20">
      <c r="Q1853" s="84"/>
      <c r="R1853" s="84"/>
      <c r="S1853" s="84"/>
      <c r="T1853" s="84"/>
    </row>
    <row r="1854" spans="17:20">
      <c r="Q1854" s="84"/>
      <c r="R1854" s="84"/>
      <c r="S1854" s="84"/>
      <c r="T1854" s="84"/>
    </row>
    <row r="1855" spans="17:20">
      <c r="Q1855" s="84"/>
      <c r="R1855" s="84"/>
      <c r="S1855" s="84"/>
      <c r="T1855" s="84"/>
    </row>
    <row r="1856" spans="17:20">
      <c r="Q1856" s="84"/>
      <c r="R1856" s="84"/>
      <c r="S1856" s="84"/>
      <c r="T1856" s="84"/>
    </row>
    <row r="1857" spans="17:20">
      <c r="Q1857" s="84"/>
      <c r="R1857" s="84"/>
      <c r="S1857" s="84"/>
      <c r="T1857" s="84"/>
    </row>
    <row r="1858" spans="17:20">
      <c r="Q1858" s="84"/>
      <c r="R1858" s="84"/>
      <c r="S1858" s="84"/>
      <c r="T1858" s="84"/>
    </row>
    <row r="1859" spans="17:20">
      <c r="Q1859" s="84"/>
      <c r="R1859" s="84"/>
      <c r="S1859" s="84"/>
      <c r="T1859" s="84"/>
    </row>
    <row r="1860" spans="17:20">
      <c r="Q1860" s="84"/>
      <c r="R1860" s="84"/>
      <c r="S1860" s="84"/>
      <c r="T1860" s="84"/>
    </row>
    <row r="1861" spans="17:20">
      <c r="Q1861" s="84"/>
      <c r="R1861" s="84"/>
      <c r="S1861" s="84"/>
      <c r="T1861" s="84"/>
    </row>
    <row r="1862" spans="17:20">
      <c r="Q1862" s="84"/>
      <c r="R1862" s="84"/>
      <c r="S1862" s="84"/>
      <c r="T1862" s="84"/>
    </row>
    <row r="1863" spans="17:20">
      <c r="Q1863" s="84"/>
      <c r="R1863" s="84"/>
      <c r="S1863" s="84"/>
      <c r="T1863" s="84"/>
    </row>
    <row r="1864" spans="17:20">
      <c r="Q1864" s="84"/>
      <c r="R1864" s="84"/>
      <c r="S1864" s="84"/>
      <c r="T1864" s="84"/>
    </row>
    <row r="1865" spans="17:20">
      <c r="Q1865" s="84"/>
      <c r="R1865" s="84"/>
      <c r="S1865" s="84"/>
      <c r="T1865" s="84"/>
    </row>
    <row r="1866" spans="17:20">
      <c r="Q1866" s="84"/>
      <c r="R1866" s="84"/>
      <c r="S1866" s="84"/>
      <c r="T1866" s="84"/>
    </row>
    <row r="1867" spans="17:20">
      <c r="Q1867" s="84"/>
      <c r="R1867" s="84"/>
      <c r="S1867" s="84"/>
      <c r="T1867" s="84"/>
    </row>
    <row r="1868" spans="17:20">
      <c r="Q1868" s="84"/>
      <c r="R1868" s="84"/>
      <c r="S1868" s="84"/>
      <c r="T1868" s="84"/>
    </row>
    <row r="1869" spans="17:20">
      <c r="Q1869" s="84"/>
      <c r="R1869" s="84"/>
      <c r="S1869" s="84"/>
      <c r="T1869" s="84"/>
    </row>
    <row r="1870" spans="17:20">
      <c r="Q1870" s="84"/>
      <c r="R1870" s="84"/>
      <c r="S1870" s="84"/>
      <c r="T1870" s="84"/>
    </row>
    <row r="1871" spans="17:20">
      <c r="Q1871" s="84"/>
      <c r="R1871" s="84"/>
      <c r="S1871" s="84"/>
      <c r="T1871" s="84"/>
    </row>
    <row r="1872" spans="17:20">
      <c r="Q1872" s="84"/>
      <c r="R1872" s="84"/>
      <c r="S1872" s="84"/>
      <c r="T1872" s="84"/>
    </row>
    <row r="1873" spans="17:20">
      <c r="Q1873" s="84"/>
      <c r="R1873" s="84"/>
      <c r="S1873" s="84"/>
      <c r="T1873" s="84"/>
    </row>
    <row r="1874" spans="17:20">
      <c r="Q1874" s="84"/>
      <c r="R1874" s="84"/>
      <c r="S1874" s="84"/>
      <c r="T1874" s="84"/>
    </row>
    <row r="1875" spans="17:20">
      <c r="Q1875" s="84"/>
      <c r="R1875" s="84"/>
      <c r="S1875" s="84"/>
      <c r="T1875" s="84"/>
    </row>
    <row r="1876" spans="17:20">
      <c r="Q1876" s="84"/>
      <c r="R1876" s="84"/>
      <c r="S1876" s="84"/>
      <c r="T1876" s="84"/>
    </row>
    <row r="1877" spans="17:20">
      <c r="Q1877" s="84"/>
      <c r="R1877" s="84"/>
      <c r="S1877" s="84"/>
      <c r="T1877" s="84"/>
    </row>
    <row r="1878" spans="17:20">
      <c r="Q1878" s="84"/>
      <c r="R1878" s="84"/>
      <c r="S1878" s="84"/>
      <c r="T1878" s="84"/>
    </row>
    <row r="1879" spans="17:20">
      <c r="Q1879" s="84"/>
      <c r="R1879" s="84"/>
      <c r="S1879" s="84"/>
      <c r="T1879" s="84"/>
    </row>
    <row r="1880" spans="17:20">
      <c r="Q1880" s="84"/>
      <c r="R1880" s="84"/>
      <c r="S1880" s="84"/>
      <c r="T1880" s="84"/>
    </row>
    <row r="1881" spans="17:20">
      <c r="Q1881" s="84"/>
      <c r="R1881" s="84"/>
      <c r="S1881" s="84"/>
      <c r="T1881" s="84"/>
    </row>
    <row r="1882" spans="17:20">
      <c r="Q1882" s="84"/>
      <c r="R1882" s="84"/>
      <c r="S1882" s="84"/>
      <c r="T1882" s="84"/>
    </row>
    <row r="1883" spans="17:20">
      <c r="Q1883" s="84"/>
      <c r="R1883" s="84"/>
      <c r="S1883" s="84"/>
      <c r="T1883" s="84"/>
    </row>
    <row r="1884" spans="17:20">
      <c r="Q1884" s="84"/>
      <c r="R1884" s="84"/>
      <c r="S1884" s="84"/>
      <c r="T1884" s="84"/>
    </row>
    <row r="1885" spans="17:20">
      <c r="Q1885" s="84"/>
      <c r="R1885" s="84"/>
      <c r="S1885" s="84"/>
      <c r="T1885" s="84"/>
    </row>
    <row r="1886" spans="17:20">
      <c r="Q1886" s="84"/>
      <c r="R1886" s="84"/>
      <c r="S1886" s="84"/>
      <c r="T1886" s="84"/>
    </row>
    <row r="1887" spans="17:20">
      <c r="Q1887" s="84"/>
      <c r="R1887" s="84"/>
      <c r="S1887" s="84"/>
      <c r="T1887" s="84"/>
    </row>
    <row r="1888" spans="17:20">
      <c r="Q1888" s="84"/>
      <c r="R1888" s="84"/>
      <c r="S1888" s="84"/>
      <c r="T1888" s="84"/>
    </row>
    <row r="1889" spans="17:20">
      <c r="Q1889" s="84"/>
      <c r="R1889" s="84"/>
      <c r="S1889" s="84"/>
      <c r="T1889" s="84"/>
    </row>
    <row r="1890" spans="17:20">
      <c r="Q1890" s="84"/>
      <c r="R1890" s="84"/>
      <c r="S1890" s="84"/>
      <c r="T1890" s="84"/>
    </row>
    <row r="1891" spans="17:20">
      <c r="Q1891" s="84"/>
      <c r="R1891" s="84"/>
      <c r="S1891" s="84"/>
      <c r="T1891" s="84"/>
    </row>
    <row r="1892" spans="17:20">
      <c r="Q1892" s="84"/>
      <c r="R1892" s="84"/>
      <c r="S1892" s="84"/>
      <c r="T1892" s="84"/>
    </row>
    <row r="1893" spans="17:20">
      <c r="Q1893" s="84"/>
      <c r="R1893" s="84"/>
      <c r="S1893" s="84"/>
      <c r="T1893" s="84"/>
    </row>
    <row r="1894" spans="17:20">
      <c r="Q1894" s="84"/>
      <c r="R1894" s="84"/>
      <c r="S1894" s="84"/>
      <c r="T1894" s="84"/>
    </row>
    <row r="1895" spans="17:20">
      <c r="Q1895" s="84"/>
      <c r="R1895" s="84"/>
      <c r="S1895" s="84"/>
      <c r="T1895" s="84"/>
    </row>
    <row r="1896" spans="17:20">
      <c r="Q1896" s="84"/>
      <c r="R1896" s="84"/>
      <c r="S1896" s="84"/>
      <c r="T1896" s="84"/>
    </row>
    <row r="1897" spans="17:20">
      <c r="Q1897" s="84"/>
      <c r="R1897" s="84"/>
      <c r="S1897" s="84"/>
      <c r="T1897" s="84"/>
    </row>
    <row r="1898" spans="17:20">
      <c r="Q1898" s="84"/>
      <c r="R1898" s="84"/>
      <c r="S1898" s="84"/>
      <c r="T1898" s="84"/>
    </row>
    <row r="1899" spans="17:20">
      <c r="Q1899" s="84"/>
      <c r="R1899" s="84"/>
      <c r="S1899" s="84"/>
      <c r="T1899" s="84"/>
    </row>
    <row r="1900" spans="17:20">
      <c r="Q1900" s="84"/>
      <c r="R1900" s="84"/>
      <c r="S1900" s="84"/>
      <c r="T1900" s="84"/>
    </row>
    <row r="1901" spans="17:20">
      <c r="Q1901" s="84"/>
      <c r="R1901" s="84"/>
      <c r="S1901" s="84"/>
      <c r="T1901" s="84"/>
    </row>
    <row r="1902" spans="17:20">
      <c r="Q1902" s="84"/>
      <c r="R1902" s="84"/>
      <c r="S1902" s="84"/>
      <c r="T1902" s="84"/>
    </row>
    <row r="1903" spans="17:20">
      <c r="Q1903" s="84"/>
      <c r="R1903" s="84"/>
      <c r="S1903" s="84"/>
      <c r="T1903" s="84"/>
    </row>
    <row r="1904" spans="17:20">
      <c r="Q1904" s="84"/>
      <c r="R1904" s="84"/>
      <c r="S1904" s="84"/>
      <c r="T1904" s="84"/>
    </row>
    <row r="1905" spans="17:20">
      <c r="Q1905" s="84"/>
      <c r="R1905" s="84"/>
      <c r="S1905" s="84"/>
      <c r="T1905" s="84"/>
    </row>
    <row r="1906" spans="17:20">
      <c r="Q1906" s="84"/>
      <c r="R1906" s="84"/>
      <c r="S1906" s="84"/>
      <c r="T1906" s="84"/>
    </row>
    <row r="1907" spans="17:20">
      <c r="Q1907" s="84"/>
      <c r="R1907" s="84"/>
      <c r="S1907" s="84"/>
      <c r="T1907" s="84"/>
    </row>
    <row r="1908" spans="17:20">
      <c r="Q1908" s="84"/>
      <c r="R1908" s="84"/>
      <c r="S1908" s="84"/>
      <c r="T1908" s="84"/>
    </row>
    <row r="1909" spans="17:20">
      <c r="Q1909" s="84"/>
      <c r="R1909" s="84"/>
      <c r="S1909" s="84"/>
      <c r="T1909" s="84"/>
    </row>
    <row r="1910" spans="17:20">
      <c r="Q1910" s="84"/>
      <c r="R1910" s="84"/>
      <c r="S1910" s="84"/>
      <c r="T1910" s="84"/>
    </row>
    <row r="1911" spans="17:20">
      <c r="Q1911" s="84"/>
      <c r="R1911" s="84"/>
      <c r="S1911" s="84"/>
      <c r="T1911" s="84"/>
    </row>
    <row r="1912" spans="17:20">
      <c r="Q1912" s="84"/>
      <c r="R1912" s="84"/>
      <c r="S1912" s="84"/>
      <c r="T1912" s="84"/>
    </row>
    <row r="1913" spans="17:20">
      <c r="Q1913" s="84"/>
      <c r="R1913" s="84"/>
      <c r="S1913" s="84"/>
      <c r="T1913" s="84"/>
    </row>
    <row r="1914" spans="17:20">
      <c r="Q1914" s="84"/>
      <c r="R1914" s="84"/>
      <c r="S1914" s="84"/>
      <c r="T1914" s="84"/>
    </row>
    <row r="1915" spans="17:20">
      <c r="Q1915" s="84"/>
      <c r="R1915" s="84"/>
      <c r="S1915" s="84"/>
      <c r="T1915" s="84"/>
    </row>
    <row r="1916" spans="17:20">
      <c r="Q1916" s="84"/>
      <c r="R1916" s="84"/>
      <c r="S1916" s="84"/>
      <c r="T1916" s="84"/>
    </row>
    <row r="1917" spans="17:20">
      <c r="Q1917" s="84"/>
      <c r="R1917" s="84"/>
      <c r="S1917" s="84"/>
      <c r="T1917" s="84"/>
    </row>
    <row r="1918" spans="17:20">
      <c r="Q1918" s="84"/>
      <c r="R1918" s="84"/>
      <c r="S1918" s="84"/>
      <c r="T1918" s="84"/>
    </row>
    <row r="1919" spans="17:20">
      <c r="Q1919" s="84"/>
      <c r="R1919" s="84"/>
      <c r="S1919" s="84"/>
      <c r="T1919" s="84"/>
    </row>
    <row r="1920" spans="17:20">
      <c r="Q1920" s="84"/>
      <c r="R1920" s="84"/>
      <c r="S1920" s="84"/>
      <c r="T1920" s="84"/>
    </row>
    <row r="1921" spans="17:20">
      <c r="Q1921" s="84"/>
      <c r="R1921" s="84"/>
      <c r="S1921" s="84"/>
      <c r="T1921" s="84"/>
    </row>
    <row r="1922" spans="17:20">
      <c r="Q1922" s="84"/>
      <c r="R1922" s="84"/>
      <c r="S1922" s="84"/>
      <c r="T1922" s="84"/>
    </row>
    <row r="1923" spans="17:20">
      <c r="Q1923" s="84"/>
      <c r="R1923" s="84"/>
      <c r="S1923" s="84"/>
      <c r="T1923" s="84"/>
    </row>
    <row r="1924" spans="17:20">
      <c r="Q1924" s="84"/>
      <c r="R1924" s="84"/>
      <c r="S1924" s="84"/>
      <c r="T1924" s="84"/>
    </row>
    <row r="1925" spans="17:20">
      <c r="Q1925" s="84"/>
      <c r="R1925" s="84"/>
      <c r="S1925" s="84"/>
      <c r="T1925" s="84"/>
    </row>
    <row r="1926" spans="17:20">
      <c r="Q1926" s="84"/>
      <c r="R1926" s="84"/>
      <c r="S1926" s="84"/>
      <c r="T1926" s="84"/>
    </row>
    <row r="1927" spans="17:20">
      <c r="Q1927" s="84"/>
      <c r="R1927" s="84"/>
      <c r="S1927" s="84"/>
      <c r="T1927" s="84"/>
    </row>
    <row r="1928" spans="17:20">
      <c r="Q1928" s="84"/>
      <c r="R1928" s="84"/>
      <c r="S1928" s="84"/>
      <c r="T1928" s="84"/>
    </row>
    <row r="1929" spans="17:20">
      <c r="Q1929" s="84"/>
      <c r="R1929" s="84"/>
      <c r="S1929" s="84"/>
      <c r="T1929" s="84"/>
    </row>
    <row r="1930" spans="17:20">
      <c r="Q1930" s="84"/>
      <c r="R1930" s="84"/>
      <c r="S1930" s="84"/>
      <c r="T1930" s="84"/>
    </row>
    <row r="1931" spans="17:20">
      <c r="Q1931" s="84"/>
      <c r="R1931" s="84"/>
      <c r="S1931" s="84"/>
      <c r="T1931" s="84"/>
    </row>
    <row r="1932" spans="17:20">
      <c r="Q1932" s="84"/>
      <c r="R1932" s="84"/>
      <c r="S1932" s="84"/>
      <c r="T1932" s="84"/>
    </row>
    <row r="1933" spans="17:20">
      <c r="Q1933" s="84"/>
      <c r="R1933" s="84"/>
      <c r="S1933" s="84"/>
      <c r="T1933" s="84"/>
    </row>
    <row r="1934" spans="17:20">
      <c r="Q1934" s="84"/>
      <c r="R1934" s="84"/>
      <c r="S1934" s="84"/>
      <c r="T1934" s="84"/>
    </row>
    <row r="1935" spans="17:20">
      <c r="Q1935" s="84"/>
      <c r="R1935" s="84"/>
      <c r="S1935" s="84"/>
      <c r="T1935" s="84"/>
    </row>
    <row r="1936" spans="17:20">
      <c r="Q1936" s="84"/>
      <c r="R1936" s="84"/>
      <c r="S1936" s="84"/>
      <c r="T1936" s="84"/>
    </row>
    <row r="1937" spans="17:20">
      <c r="Q1937" s="84"/>
      <c r="R1937" s="84"/>
      <c r="S1937" s="84"/>
      <c r="T1937" s="84"/>
    </row>
    <row r="1938" spans="17:20">
      <c r="Q1938" s="84"/>
      <c r="R1938" s="84"/>
      <c r="S1938" s="84"/>
      <c r="T1938" s="84"/>
    </row>
    <row r="1939" spans="17:20">
      <c r="Q1939" s="84"/>
      <c r="R1939" s="84"/>
      <c r="S1939" s="84"/>
      <c r="T1939" s="84"/>
    </row>
    <row r="1940" spans="17:20">
      <c r="Q1940" s="84"/>
      <c r="R1940" s="84"/>
      <c r="S1940" s="84"/>
      <c r="T1940" s="84"/>
    </row>
    <row r="1941" spans="17:20">
      <c r="Q1941" s="84"/>
      <c r="R1941" s="84"/>
      <c r="S1941" s="84"/>
      <c r="T1941" s="84"/>
    </row>
    <row r="1942" spans="17:20">
      <c r="Q1942" s="84"/>
      <c r="R1942" s="84"/>
      <c r="S1942" s="84"/>
      <c r="T1942" s="84"/>
    </row>
    <row r="1943" spans="17:20">
      <c r="Q1943" s="84"/>
      <c r="R1943" s="84"/>
      <c r="S1943" s="84"/>
      <c r="T1943" s="84"/>
    </row>
    <row r="1944" spans="17:20">
      <c r="Q1944" s="84"/>
      <c r="R1944" s="84"/>
      <c r="S1944" s="84"/>
      <c r="T1944" s="84"/>
    </row>
    <row r="1945" spans="17:20">
      <c r="Q1945" s="84"/>
      <c r="R1945" s="84"/>
      <c r="S1945" s="84"/>
      <c r="T1945" s="84"/>
    </row>
    <row r="1946" spans="17:20">
      <c r="Q1946" s="84"/>
      <c r="R1946" s="84"/>
      <c r="S1946" s="84"/>
      <c r="T1946" s="84"/>
    </row>
    <row r="1947" spans="17:20">
      <c r="Q1947" s="84"/>
      <c r="R1947" s="84"/>
      <c r="S1947" s="84"/>
      <c r="T1947" s="84"/>
    </row>
    <row r="1948" spans="17:20">
      <c r="Q1948" s="84"/>
      <c r="R1948" s="84"/>
      <c r="S1948" s="84"/>
      <c r="T1948" s="84"/>
    </row>
    <row r="1949" spans="17:20">
      <c r="Q1949" s="84"/>
      <c r="R1949" s="84"/>
      <c r="S1949" s="84"/>
      <c r="T1949" s="84"/>
    </row>
    <row r="1950" spans="17:20">
      <c r="Q1950" s="84"/>
      <c r="R1950" s="84"/>
      <c r="S1950" s="84"/>
      <c r="T1950" s="84"/>
    </row>
    <row r="1951" spans="17:20">
      <c r="Q1951" s="84"/>
      <c r="R1951" s="84"/>
      <c r="S1951" s="84"/>
      <c r="T1951" s="84"/>
    </row>
    <row r="1952" spans="17:20">
      <c r="Q1952" s="84"/>
      <c r="R1952" s="84"/>
      <c r="S1952" s="84"/>
      <c r="T1952" s="84"/>
    </row>
    <row r="1953" spans="17:20">
      <c r="Q1953" s="84"/>
      <c r="R1953" s="84"/>
      <c r="S1953" s="84"/>
      <c r="T1953" s="84"/>
    </row>
    <row r="1954" spans="17:20">
      <c r="Q1954" s="84"/>
      <c r="R1954" s="84"/>
      <c r="S1954" s="84"/>
      <c r="T1954" s="84"/>
    </row>
    <row r="1955" spans="17:20">
      <c r="Q1955" s="84"/>
      <c r="R1955" s="84"/>
      <c r="S1955" s="84"/>
      <c r="T1955" s="84"/>
    </row>
    <row r="1956" spans="17:20">
      <c r="Q1956" s="84"/>
      <c r="R1956" s="84"/>
      <c r="S1956" s="84"/>
      <c r="T1956" s="84"/>
    </row>
    <row r="1957" spans="17:20">
      <c r="Q1957" s="84"/>
      <c r="R1957" s="84"/>
      <c r="S1957" s="84"/>
      <c r="T1957" s="84"/>
    </row>
    <row r="1958" spans="17:20">
      <c r="Q1958" s="84"/>
      <c r="R1958" s="84"/>
      <c r="S1958" s="84"/>
      <c r="T1958" s="84"/>
    </row>
    <row r="1959" spans="17:20">
      <c r="Q1959" s="84"/>
      <c r="R1959" s="84"/>
      <c r="S1959" s="84"/>
      <c r="T1959" s="84"/>
    </row>
    <row r="1960" spans="17:20">
      <c r="Q1960" s="84"/>
      <c r="R1960" s="84"/>
      <c r="S1960" s="84"/>
      <c r="T1960" s="84"/>
    </row>
    <row r="1961" spans="17:20">
      <c r="Q1961" s="84"/>
      <c r="R1961" s="84"/>
      <c r="S1961" s="84"/>
      <c r="T1961" s="84"/>
    </row>
    <row r="1962" spans="17:20">
      <c r="Q1962" s="84"/>
      <c r="R1962" s="84"/>
      <c r="S1962" s="84"/>
      <c r="T1962" s="84"/>
    </row>
    <row r="1963" spans="17:20">
      <c r="Q1963" s="84"/>
      <c r="R1963" s="84"/>
      <c r="S1963" s="84"/>
      <c r="T1963" s="84"/>
    </row>
    <row r="1964" spans="17:20">
      <c r="Q1964" s="84"/>
      <c r="R1964" s="84"/>
      <c r="S1964" s="84"/>
      <c r="T1964" s="84"/>
    </row>
    <row r="1965" spans="17:20">
      <c r="Q1965" s="84"/>
      <c r="R1965" s="84"/>
      <c r="S1965" s="84"/>
      <c r="T1965" s="84"/>
    </row>
    <row r="1966" spans="17:20">
      <c r="Q1966" s="84"/>
      <c r="R1966" s="84"/>
      <c r="S1966" s="84"/>
      <c r="T1966" s="84"/>
    </row>
    <row r="1967" spans="17:20">
      <c r="Q1967" s="84"/>
      <c r="R1967" s="84"/>
      <c r="S1967" s="84"/>
      <c r="T1967" s="84"/>
    </row>
    <row r="1968" spans="17:20">
      <c r="Q1968" s="84"/>
      <c r="R1968" s="84"/>
      <c r="S1968" s="84"/>
      <c r="T1968" s="84"/>
    </row>
    <row r="1969" spans="17:20">
      <c r="Q1969" s="84"/>
      <c r="R1969" s="84"/>
      <c r="S1969" s="84"/>
      <c r="T1969" s="84"/>
    </row>
    <row r="1970" spans="17:20">
      <c r="Q1970" s="84"/>
      <c r="R1970" s="84"/>
      <c r="S1970" s="84"/>
      <c r="T1970" s="84"/>
    </row>
    <row r="1971" spans="17:20">
      <c r="Q1971" s="84"/>
      <c r="R1971" s="84"/>
      <c r="S1971" s="84"/>
      <c r="T1971" s="84"/>
    </row>
    <row r="1972" spans="17:20">
      <c r="Q1972" s="84"/>
      <c r="R1972" s="84"/>
      <c r="S1972" s="84"/>
      <c r="T1972" s="84"/>
    </row>
    <row r="1973" spans="17:20">
      <c r="Q1973" s="84"/>
      <c r="R1973" s="84"/>
      <c r="S1973" s="84"/>
      <c r="T1973" s="84"/>
    </row>
    <row r="1974" spans="17:20">
      <c r="Q1974" s="84"/>
      <c r="R1974" s="84"/>
      <c r="S1974" s="84"/>
      <c r="T1974" s="84"/>
    </row>
    <row r="1975" spans="17:20">
      <c r="Q1975" s="84"/>
      <c r="R1975" s="84"/>
      <c r="S1975" s="84"/>
      <c r="T1975" s="84"/>
    </row>
    <row r="1976" spans="17:20">
      <c r="Q1976" s="84"/>
      <c r="R1976" s="84"/>
      <c r="S1976" s="84"/>
      <c r="T1976" s="84"/>
    </row>
    <row r="1977" spans="17:20">
      <c r="Q1977" s="84"/>
      <c r="R1977" s="84"/>
      <c r="S1977" s="84"/>
      <c r="T1977" s="84"/>
    </row>
    <row r="1978" spans="17:20">
      <c r="Q1978" s="84"/>
      <c r="R1978" s="84"/>
      <c r="S1978" s="84"/>
      <c r="T1978" s="84"/>
    </row>
    <row r="1979" spans="17:20">
      <c r="Q1979" s="84"/>
      <c r="R1979" s="84"/>
      <c r="S1979" s="84"/>
      <c r="T1979" s="84"/>
    </row>
    <row r="1980" spans="17:20">
      <c r="Q1980" s="84"/>
      <c r="R1980" s="84"/>
      <c r="S1980" s="84"/>
      <c r="T1980" s="84"/>
    </row>
    <row r="1981" spans="17:20">
      <c r="Q1981" s="84"/>
      <c r="R1981" s="84"/>
      <c r="S1981" s="84"/>
      <c r="T1981" s="84"/>
    </row>
    <row r="1982" spans="17:20">
      <c r="Q1982" s="84"/>
      <c r="R1982" s="84"/>
      <c r="S1982" s="84"/>
      <c r="T1982" s="84"/>
    </row>
    <row r="1983" spans="17:20">
      <c r="Q1983" s="84"/>
      <c r="R1983" s="84"/>
      <c r="S1983" s="84"/>
      <c r="T1983" s="84"/>
    </row>
    <row r="1984" spans="17:20">
      <c r="Q1984" s="84"/>
      <c r="R1984" s="84"/>
      <c r="S1984" s="84"/>
      <c r="T1984" s="84"/>
    </row>
    <row r="1985" spans="17:20">
      <c r="Q1985" s="84"/>
      <c r="R1985" s="84"/>
      <c r="S1985" s="84"/>
      <c r="T1985" s="84"/>
    </row>
    <row r="1986" spans="17:20">
      <c r="Q1986" s="84"/>
      <c r="R1986" s="84"/>
      <c r="S1986" s="84"/>
      <c r="T1986" s="84"/>
    </row>
    <row r="1987" spans="17:20">
      <c r="Q1987" s="84"/>
      <c r="R1987" s="84"/>
      <c r="S1987" s="84"/>
      <c r="T1987" s="84"/>
    </row>
    <row r="1988" spans="17:20">
      <c r="Q1988" s="84"/>
      <c r="R1988" s="84"/>
      <c r="S1988" s="84"/>
      <c r="T1988" s="84"/>
    </row>
    <row r="1989" spans="17:20">
      <c r="Q1989" s="84"/>
      <c r="R1989" s="84"/>
      <c r="S1989" s="84"/>
      <c r="T1989" s="84"/>
    </row>
    <row r="1990" spans="17:20">
      <c r="Q1990" s="84"/>
      <c r="R1990" s="84"/>
      <c r="S1990" s="84"/>
      <c r="T1990" s="84"/>
    </row>
    <row r="1991" spans="17:20">
      <c r="Q1991" s="84"/>
      <c r="R1991" s="84"/>
      <c r="S1991" s="84"/>
      <c r="T1991" s="84"/>
    </row>
    <row r="1992" spans="17:20">
      <c r="Q1992" s="84"/>
      <c r="R1992" s="84"/>
      <c r="S1992" s="84"/>
      <c r="T1992" s="84"/>
    </row>
    <row r="1993" spans="17:20">
      <c r="Q1993" s="84"/>
      <c r="R1993" s="84"/>
      <c r="S1993" s="84"/>
      <c r="T1993" s="84"/>
    </row>
    <row r="1994" spans="17:20">
      <c r="Q1994" s="84"/>
      <c r="R1994" s="84"/>
      <c r="S1994" s="84"/>
      <c r="T1994" s="84"/>
    </row>
    <row r="1995" spans="17:20">
      <c r="Q1995" s="84"/>
      <c r="R1995" s="84"/>
      <c r="S1995" s="84"/>
      <c r="T1995" s="84"/>
    </row>
    <row r="1996" spans="17:20">
      <c r="Q1996" s="84"/>
      <c r="R1996" s="84"/>
      <c r="S1996" s="84"/>
      <c r="T1996" s="84"/>
    </row>
    <row r="1997" spans="17:20">
      <c r="Q1997" s="84"/>
      <c r="R1997" s="84"/>
      <c r="S1997" s="84"/>
      <c r="T1997" s="84"/>
    </row>
    <row r="1998" spans="17:20">
      <c r="Q1998" s="84"/>
      <c r="R1998" s="84"/>
      <c r="S1998" s="84"/>
      <c r="T1998" s="84"/>
    </row>
    <row r="1999" spans="17:20">
      <c r="Q1999" s="84"/>
      <c r="R1999" s="84"/>
      <c r="S1999" s="84"/>
      <c r="T1999" s="84"/>
    </row>
    <row r="2000" spans="17:20">
      <c r="Q2000" s="84"/>
      <c r="R2000" s="84"/>
      <c r="S2000" s="84"/>
      <c r="T2000" s="84"/>
    </row>
    <row r="2001" spans="17:20">
      <c r="Q2001" s="84"/>
      <c r="R2001" s="84"/>
      <c r="S2001" s="84"/>
      <c r="T2001" s="84"/>
    </row>
    <row r="2002" spans="17:20">
      <c r="Q2002" s="84"/>
      <c r="R2002" s="84"/>
      <c r="S2002" s="84"/>
      <c r="T2002" s="84"/>
    </row>
    <row r="2003" spans="17:20">
      <c r="Q2003" s="84"/>
      <c r="R2003" s="84"/>
      <c r="S2003" s="84"/>
      <c r="T2003" s="84"/>
    </row>
    <row r="2004" spans="17:20">
      <c r="Q2004" s="84"/>
      <c r="R2004" s="84"/>
      <c r="S2004" s="84"/>
      <c r="T2004" s="84"/>
    </row>
    <row r="2005" spans="17:20">
      <c r="Q2005" s="84"/>
      <c r="R2005" s="84"/>
      <c r="S2005" s="84"/>
      <c r="T2005" s="84"/>
    </row>
    <row r="2006" spans="17:20">
      <c r="Q2006" s="84"/>
      <c r="R2006" s="84"/>
      <c r="S2006" s="84"/>
      <c r="T2006" s="84"/>
    </row>
    <row r="2007" spans="17:20">
      <c r="Q2007" s="84"/>
      <c r="R2007" s="84"/>
      <c r="S2007" s="84"/>
      <c r="T2007" s="84"/>
    </row>
    <row r="2008" spans="17:20">
      <c r="Q2008" s="84"/>
      <c r="R2008" s="84"/>
      <c r="S2008" s="84"/>
      <c r="T2008" s="84"/>
    </row>
    <row r="2009" spans="17:20">
      <c r="Q2009" s="84"/>
      <c r="R2009" s="84"/>
      <c r="S2009" s="84"/>
      <c r="T2009" s="84"/>
    </row>
    <row r="2010" spans="17:20">
      <c r="Q2010" s="84"/>
      <c r="R2010" s="84"/>
      <c r="S2010" s="84"/>
      <c r="T2010" s="84"/>
    </row>
    <row r="2011" spans="17:20">
      <c r="Q2011" s="84"/>
      <c r="R2011" s="84"/>
      <c r="S2011" s="84"/>
      <c r="T2011" s="84"/>
    </row>
    <row r="2012" spans="17:20">
      <c r="Q2012" s="84"/>
      <c r="R2012" s="84"/>
      <c r="S2012" s="84"/>
      <c r="T2012" s="84"/>
    </row>
    <row r="2013" spans="17:20">
      <c r="Q2013" s="84"/>
      <c r="R2013" s="84"/>
      <c r="S2013" s="84"/>
      <c r="T2013" s="84"/>
    </row>
    <row r="2014" spans="17:20">
      <c r="Q2014" s="84"/>
      <c r="R2014" s="84"/>
      <c r="S2014" s="84"/>
      <c r="T2014" s="84"/>
    </row>
    <row r="2015" spans="17:20">
      <c r="Q2015" s="84"/>
      <c r="R2015" s="84"/>
      <c r="S2015" s="84"/>
      <c r="T2015" s="84"/>
    </row>
    <row r="2016" spans="17:20">
      <c r="Q2016" s="84"/>
      <c r="R2016" s="84"/>
      <c r="S2016" s="84"/>
      <c r="T2016" s="84"/>
    </row>
    <row r="2017" spans="17:20">
      <c r="Q2017" s="84"/>
      <c r="R2017" s="84"/>
      <c r="S2017" s="84"/>
      <c r="T2017" s="84"/>
    </row>
    <row r="2018" spans="17:20">
      <c r="Q2018" s="84"/>
      <c r="R2018" s="84"/>
      <c r="S2018" s="84"/>
      <c r="T2018" s="84"/>
    </row>
    <row r="2019" spans="17:20">
      <c r="Q2019" s="84"/>
      <c r="R2019" s="84"/>
      <c r="S2019" s="84"/>
      <c r="T2019" s="84"/>
    </row>
    <row r="2020" spans="17:20">
      <c r="Q2020" s="84"/>
      <c r="R2020" s="84"/>
      <c r="S2020" s="84"/>
      <c r="T2020" s="84"/>
    </row>
    <row r="2021" spans="17:20">
      <c r="Q2021" s="84"/>
      <c r="R2021" s="84"/>
      <c r="S2021" s="84"/>
      <c r="T2021" s="84"/>
    </row>
    <row r="2022" spans="17:20">
      <c r="Q2022" s="84"/>
      <c r="R2022" s="84"/>
      <c r="S2022" s="84"/>
      <c r="T2022" s="84"/>
    </row>
    <row r="2023" spans="17:20">
      <c r="Q2023" s="84"/>
      <c r="R2023" s="84"/>
      <c r="S2023" s="84"/>
      <c r="T2023" s="84"/>
    </row>
    <row r="2024" spans="17:20">
      <c r="Q2024" s="84"/>
      <c r="R2024" s="84"/>
      <c r="S2024" s="84"/>
      <c r="T2024" s="84"/>
    </row>
    <row r="2025" spans="17:20">
      <c r="Q2025" s="84"/>
      <c r="R2025" s="84"/>
      <c r="S2025" s="84"/>
      <c r="T2025" s="84"/>
    </row>
    <row r="2026" spans="17:20">
      <c r="Q2026" s="84"/>
      <c r="R2026" s="84"/>
      <c r="S2026" s="84"/>
      <c r="T2026" s="84"/>
    </row>
    <row r="2027" spans="17:20">
      <c r="Q2027" s="84"/>
      <c r="R2027" s="84"/>
      <c r="S2027" s="84"/>
      <c r="T2027" s="84"/>
    </row>
    <row r="2028" spans="17:20">
      <c r="Q2028" s="84"/>
      <c r="R2028" s="84"/>
      <c r="S2028" s="84"/>
      <c r="T2028" s="84"/>
    </row>
    <row r="2029" spans="17:20">
      <c r="Q2029" s="84"/>
      <c r="R2029" s="84"/>
      <c r="S2029" s="84"/>
      <c r="T2029" s="84"/>
    </row>
    <row r="2030" spans="17:20">
      <c r="Q2030" s="84"/>
      <c r="R2030" s="84"/>
      <c r="S2030" s="84"/>
      <c r="T2030" s="84"/>
    </row>
    <row r="2031" spans="17:20">
      <c r="Q2031" s="84"/>
      <c r="R2031" s="84"/>
      <c r="S2031" s="84"/>
      <c r="T2031" s="84"/>
    </row>
    <row r="2032" spans="17:20">
      <c r="Q2032" s="84"/>
      <c r="R2032" s="84"/>
      <c r="S2032" s="84"/>
      <c r="T2032" s="84"/>
    </row>
    <row r="2033" spans="17:20">
      <c r="Q2033" s="84"/>
      <c r="R2033" s="84"/>
      <c r="S2033" s="84"/>
      <c r="T2033" s="84"/>
    </row>
    <row r="2034" spans="17:20">
      <c r="Q2034" s="84"/>
      <c r="R2034" s="84"/>
      <c r="S2034" s="84"/>
      <c r="T2034" s="84"/>
    </row>
    <row r="2035" spans="17:20">
      <c r="Q2035" s="84"/>
      <c r="R2035" s="84"/>
      <c r="S2035" s="84"/>
      <c r="T2035" s="84"/>
    </row>
    <row r="2036" spans="17:20">
      <c r="Q2036" s="84"/>
      <c r="R2036" s="84"/>
      <c r="S2036" s="84"/>
      <c r="T2036" s="84"/>
    </row>
    <row r="2037" spans="17:20">
      <c r="Q2037" s="84"/>
      <c r="R2037" s="84"/>
      <c r="S2037" s="84"/>
      <c r="T2037" s="84"/>
    </row>
    <row r="2038" spans="17:20">
      <c r="Q2038" s="84"/>
      <c r="R2038" s="84"/>
      <c r="S2038" s="84"/>
      <c r="T2038" s="84"/>
    </row>
    <row r="2039" spans="17:20">
      <c r="Q2039" s="84"/>
      <c r="R2039" s="84"/>
      <c r="S2039" s="84"/>
      <c r="T2039" s="84"/>
    </row>
    <row r="2040" spans="17:20">
      <c r="Q2040" s="84"/>
      <c r="R2040" s="84"/>
      <c r="S2040" s="84"/>
      <c r="T2040" s="84"/>
    </row>
    <row r="2041" spans="17:20">
      <c r="Q2041" s="84"/>
      <c r="R2041" s="84"/>
      <c r="S2041" s="84"/>
      <c r="T2041" s="84"/>
    </row>
    <row r="2042" spans="17:20">
      <c r="Q2042" s="84"/>
      <c r="R2042" s="84"/>
      <c r="S2042" s="84"/>
      <c r="T2042" s="84"/>
    </row>
    <row r="2043" spans="17:20">
      <c r="Q2043" s="84"/>
      <c r="R2043" s="84"/>
      <c r="S2043" s="84"/>
      <c r="T2043" s="84"/>
    </row>
    <row r="2044" spans="17:20">
      <c r="Q2044" s="84"/>
      <c r="R2044" s="84"/>
      <c r="S2044" s="84"/>
      <c r="T2044" s="84"/>
    </row>
    <row r="2045" spans="17:20">
      <c r="Q2045" s="84"/>
      <c r="R2045" s="84"/>
      <c r="S2045" s="84"/>
      <c r="T2045" s="84"/>
    </row>
    <row r="2046" spans="17:20">
      <c r="Q2046" s="84"/>
      <c r="R2046" s="84"/>
      <c r="S2046" s="84"/>
      <c r="T2046" s="84"/>
    </row>
    <row r="2047" spans="17:20">
      <c r="Q2047" s="84"/>
      <c r="R2047" s="84"/>
      <c r="S2047" s="84"/>
      <c r="T2047" s="84"/>
    </row>
    <row r="2048" spans="17:20">
      <c r="Q2048" s="84"/>
      <c r="R2048" s="84"/>
      <c r="S2048" s="84"/>
      <c r="T2048" s="84"/>
    </row>
    <row r="2049" spans="17:20">
      <c r="Q2049" s="84"/>
      <c r="R2049" s="84"/>
      <c r="S2049" s="84"/>
      <c r="T2049" s="84"/>
    </row>
    <row r="2050" spans="17:20">
      <c r="Q2050" s="84"/>
      <c r="R2050" s="84"/>
      <c r="S2050" s="84"/>
      <c r="T2050" s="84"/>
    </row>
    <row r="2051" spans="17:20">
      <c r="Q2051" s="84"/>
      <c r="R2051" s="84"/>
      <c r="S2051" s="84"/>
      <c r="T2051" s="84"/>
    </row>
    <row r="2052" spans="17:20">
      <c r="Q2052" s="84"/>
      <c r="R2052" s="84"/>
      <c r="S2052" s="84"/>
      <c r="T2052" s="84"/>
    </row>
    <row r="2053" spans="17:20">
      <c r="Q2053" s="84"/>
      <c r="R2053" s="84"/>
      <c r="S2053" s="84"/>
      <c r="T2053" s="84"/>
    </row>
    <row r="2054" spans="17:20">
      <c r="Q2054" s="84"/>
      <c r="R2054" s="84"/>
      <c r="S2054" s="84"/>
      <c r="T2054" s="84"/>
    </row>
    <row r="2055" spans="17:20">
      <c r="Q2055" s="84"/>
      <c r="R2055" s="84"/>
      <c r="S2055" s="84"/>
      <c r="T2055" s="84"/>
    </row>
    <row r="2056" spans="17:20">
      <c r="Q2056" s="84"/>
      <c r="R2056" s="84"/>
      <c r="S2056" s="84"/>
      <c r="T2056" s="84"/>
    </row>
    <row r="2057" spans="17:20">
      <c r="Q2057" s="84"/>
      <c r="R2057" s="84"/>
      <c r="S2057" s="84"/>
      <c r="T2057" s="84"/>
    </row>
    <row r="2058" spans="17:20">
      <c r="Q2058" s="84"/>
      <c r="R2058" s="84"/>
      <c r="S2058" s="84"/>
      <c r="T2058" s="84"/>
    </row>
    <row r="2059" spans="17:20">
      <c r="Q2059" s="84"/>
      <c r="R2059" s="84"/>
      <c r="S2059" s="84"/>
      <c r="T2059" s="84"/>
    </row>
    <row r="2060" spans="17:20">
      <c r="Q2060" s="84"/>
      <c r="R2060" s="84"/>
      <c r="S2060" s="84"/>
      <c r="T2060" s="84"/>
    </row>
    <row r="2061" spans="17:20">
      <c r="Q2061" s="84"/>
      <c r="R2061" s="84"/>
      <c r="S2061" s="84"/>
      <c r="T2061" s="84"/>
    </row>
    <row r="2062" spans="17:20">
      <c r="Q2062" s="84"/>
      <c r="R2062" s="84"/>
      <c r="S2062" s="84"/>
      <c r="T2062" s="84"/>
    </row>
    <row r="2063" spans="17:20">
      <c r="Q2063" s="84"/>
      <c r="R2063" s="84"/>
      <c r="S2063" s="84"/>
      <c r="T2063" s="84"/>
    </row>
    <row r="2064" spans="17:20">
      <c r="Q2064" s="84"/>
      <c r="R2064" s="84"/>
      <c r="S2064" s="84"/>
      <c r="T2064" s="84"/>
    </row>
    <row r="2065" spans="17:20">
      <c r="Q2065" s="84"/>
      <c r="R2065" s="84"/>
      <c r="S2065" s="84"/>
      <c r="T2065" s="84"/>
    </row>
    <row r="2066" spans="17:20">
      <c r="Q2066" s="84"/>
      <c r="R2066" s="84"/>
      <c r="S2066" s="84"/>
      <c r="T2066" s="84"/>
    </row>
    <row r="2067" spans="17:20">
      <c r="Q2067" s="84"/>
      <c r="R2067" s="84"/>
      <c r="S2067" s="84"/>
      <c r="T2067" s="84"/>
    </row>
    <row r="2068" spans="17:20">
      <c r="Q2068" s="84"/>
      <c r="R2068" s="84"/>
      <c r="S2068" s="84"/>
      <c r="T2068" s="84"/>
    </row>
    <row r="2069" spans="17:20">
      <c r="Q2069" s="84"/>
      <c r="R2069" s="84"/>
      <c r="S2069" s="84"/>
      <c r="T2069" s="84"/>
    </row>
    <row r="2070" spans="17:20">
      <c r="Q2070" s="84"/>
      <c r="R2070" s="84"/>
      <c r="S2070" s="84"/>
      <c r="T2070" s="84"/>
    </row>
    <row r="2071" spans="17:20">
      <c r="Q2071" s="84"/>
      <c r="R2071" s="84"/>
      <c r="S2071" s="84"/>
      <c r="T2071" s="84"/>
    </row>
    <row r="2072" spans="17:20">
      <c r="Q2072" s="84"/>
      <c r="R2072" s="84"/>
      <c r="S2072" s="84"/>
      <c r="T2072" s="84"/>
    </row>
    <row r="2073" spans="17:20">
      <c r="Q2073" s="84"/>
      <c r="R2073" s="84"/>
      <c r="S2073" s="84"/>
      <c r="T2073" s="84"/>
    </row>
    <row r="2074" spans="17:20">
      <c r="Q2074" s="84"/>
      <c r="R2074" s="84"/>
      <c r="S2074" s="84"/>
      <c r="T2074" s="84"/>
    </row>
    <row r="2075" spans="17:20">
      <c r="Q2075" s="84"/>
      <c r="R2075" s="84"/>
      <c r="S2075" s="84"/>
      <c r="T2075" s="84"/>
    </row>
    <row r="2076" spans="17:20">
      <c r="Q2076" s="84"/>
      <c r="R2076" s="84"/>
      <c r="S2076" s="84"/>
      <c r="T2076" s="84"/>
    </row>
    <row r="2077" spans="17:20">
      <c r="Q2077" s="84"/>
      <c r="R2077" s="84"/>
      <c r="S2077" s="84"/>
      <c r="T2077" s="84"/>
    </row>
    <row r="2078" spans="17:20">
      <c r="Q2078" s="84"/>
      <c r="R2078" s="84"/>
      <c r="S2078" s="84"/>
      <c r="T2078" s="84"/>
    </row>
    <row r="2079" spans="17:20">
      <c r="Q2079" s="84"/>
      <c r="R2079" s="84"/>
      <c r="S2079" s="84"/>
      <c r="T2079" s="84"/>
    </row>
    <row r="2080" spans="17:20">
      <c r="Q2080" s="84"/>
      <c r="R2080" s="84"/>
      <c r="S2080" s="84"/>
      <c r="T2080" s="84"/>
    </row>
    <row r="2081" spans="17:20">
      <c r="Q2081" s="84"/>
      <c r="R2081" s="84"/>
      <c r="S2081" s="84"/>
      <c r="T2081" s="84"/>
    </row>
    <row r="2082" spans="17:20">
      <c r="Q2082" s="84"/>
      <c r="R2082" s="84"/>
      <c r="S2082" s="84"/>
      <c r="T2082" s="84"/>
    </row>
    <row r="2083" spans="17:20">
      <c r="Q2083" s="84"/>
      <c r="R2083" s="84"/>
      <c r="S2083" s="84"/>
      <c r="T2083" s="84"/>
    </row>
    <row r="2084" spans="17:20">
      <c r="Q2084" s="84"/>
      <c r="R2084" s="84"/>
      <c r="S2084" s="84"/>
      <c r="T2084" s="84"/>
    </row>
    <row r="2085" spans="17:20">
      <c r="Q2085" s="84"/>
      <c r="R2085" s="84"/>
      <c r="S2085" s="84"/>
      <c r="T2085" s="84"/>
    </row>
    <row r="2086" spans="17:20">
      <c r="Q2086" s="84"/>
      <c r="R2086" s="84"/>
      <c r="S2086" s="84"/>
      <c r="T2086" s="84"/>
    </row>
    <row r="2087" spans="17:20">
      <c r="Q2087" s="84"/>
      <c r="R2087" s="84"/>
      <c r="S2087" s="84"/>
      <c r="T2087" s="84"/>
    </row>
    <row r="2088" spans="17:20">
      <c r="Q2088" s="84"/>
      <c r="R2088" s="84"/>
      <c r="S2088" s="84"/>
      <c r="T2088" s="84"/>
    </row>
    <row r="2089" spans="17:20">
      <c r="Q2089" s="84"/>
      <c r="R2089" s="84"/>
      <c r="S2089" s="84"/>
      <c r="T2089" s="84"/>
    </row>
    <row r="2090" spans="17:20">
      <c r="Q2090" s="84"/>
      <c r="R2090" s="84"/>
      <c r="S2090" s="84"/>
      <c r="T2090" s="84"/>
    </row>
    <row r="2091" spans="17:20">
      <c r="Q2091" s="84"/>
      <c r="R2091" s="84"/>
      <c r="S2091" s="84"/>
      <c r="T2091" s="84"/>
    </row>
    <row r="2092" spans="17:20">
      <c r="Q2092" s="84"/>
      <c r="R2092" s="84"/>
      <c r="S2092" s="84"/>
      <c r="T2092" s="84"/>
    </row>
    <row r="2093" spans="17:20">
      <c r="Q2093" s="84"/>
      <c r="R2093" s="84"/>
      <c r="S2093" s="84"/>
      <c r="T2093" s="84"/>
    </row>
    <row r="2094" spans="17:20">
      <c r="Q2094" s="84"/>
      <c r="R2094" s="84"/>
      <c r="S2094" s="84"/>
      <c r="T2094" s="84"/>
    </row>
    <row r="2095" spans="17:20">
      <c r="Q2095" s="84"/>
      <c r="R2095" s="84"/>
      <c r="S2095" s="84"/>
      <c r="T2095" s="84"/>
    </row>
    <row r="2096" spans="17:20">
      <c r="Q2096" s="84"/>
      <c r="R2096" s="84"/>
      <c r="S2096" s="84"/>
      <c r="T2096" s="84"/>
    </row>
    <row r="2097" spans="17:20">
      <c r="Q2097" s="84"/>
      <c r="R2097" s="84"/>
      <c r="S2097" s="84"/>
      <c r="T2097" s="84"/>
    </row>
    <row r="2098" spans="17:20">
      <c r="Q2098" s="84"/>
      <c r="R2098" s="84"/>
      <c r="S2098" s="84"/>
      <c r="T2098" s="84"/>
    </row>
    <row r="2099" spans="17:20">
      <c r="Q2099" s="84"/>
      <c r="R2099" s="84"/>
      <c r="S2099" s="84"/>
      <c r="T2099" s="84"/>
    </row>
    <row r="2100" spans="17:20">
      <c r="Q2100" s="84"/>
      <c r="R2100" s="84"/>
      <c r="S2100" s="84"/>
      <c r="T2100" s="84"/>
    </row>
    <row r="2101" spans="17:20">
      <c r="Q2101" s="84"/>
      <c r="R2101" s="84"/>
      <c r="S2101" s="84"/>
      <c r="T2101" s="84"/>
    </row>
    <row r="2102" spans="17:20">
      <c r="Q2102" s="84"/>
      <c r="R2102" s="84"/>
      <c r="S2102" s="84"/>
      <c r="T2102" s="84"/>
    </row>
    <row r="2103" spans="17:20">
      <c r="Q2103" s="84"/>
      <c r="R2103" s="84"/>
      <c r="S2103" s="84"/>
      <c r="T2103" s="84"/>
    </row>
    <row r="2104" spans="17:20">
      <c r="Q2104" s="84"/>
      <c r="R2104" s="84"/>
      <c r="S2104" s="84"/>
      <c r="T2104" s="84"/>
    </row>
    <row r="2105" spans="17:20">
      <c r="Q2105" s="84"/>
      <c r="R2105" s="84"/>
      <c r="S2105" s="84"/>
      <c r="T2105" s="84"/>
    </row>
    <row r="2106" spans="17:20">
      <c r="Q2106" s="84"/>
      <c r="R2106" s="84"/>
      <c r="S2106" s="84"/>
      <c r="T2106" s="84"/>
    </row>
    <row r="2107" spans="17:20">
      <c r="Q2107" s="84"/>
      <c r="R2107" s="84"/>
      <c r="S2107" s="84"/>
      <c r="T2107" s="84"/>
    </row>
    <row r="2108" spans="17:20">
      <c r="Q2108" s="84"/>
      <c r="R2108" s="84"/>
      <c r="S2108" s="84"/>
      <c r="T2108" s="84"/>
    </row>
    <row r="2109" spans="17:20">
      <c r="Q2109" s="84"/>
      <c r="R2109" s="84"/>
      <c r="S2109" s="84"/>
      <c r="T2109" s="84"/>
    </row>
    <row r="2110" spans="17:20">
      <c r="Q2110" s="84"/>
      <c r="R2110" s="84"/>
      <c r="S2110" s="84"/>
      <c r="T2110" s="84"/>
    </row>
    <row r="2111" spans="17:20">
      <c r="Q2111" s="84"/>
      <c r="R2111" s="84"/>
      <c r="S2111" s="84"/>
      <c r="T2111" s="84"/>
    </row>
    <row r="2112" spans="17:20">
      <c r="Q2112" s="84"/>
      <c r="R2112" s="84"/>
      <c r="S2112" s="84"/>
      <c r="T2112" s="84"/>
    </row>
    <row r="2113" spans="17:20">
      <c r="Q2113" s="84"/>
      <c r="R2113" s="84"/>
      <c r="S2113" s="84"/>
      <c r="T2113" s="84"/>
    </row>
    <row r="2114" spans="17:20">
      <c r="Q2114" s="84"/>
      <c r="R2114" s="84"/>
      <c r="S2114" s="84"/>
      <c r="T2114" s="84"/>
    </row>
    <row r="2115" spans="17:20">
      <c r="Q2115" s="84"/>
      <c r="R2115" s="84"/>
      <c r="S2115" s="84"/>
      <c r="T2115" s="84"/>
    </row>
    <row r="2116" spans="17:20">
      <c r="Q2116" s="84"/>
      <c r="R2116" s="84"/>
      <c r="S2116" s="84"/>
      <c r="T2116" s="84"/>
    </row>
    <row r="2117" spans="17:20">
      <c r="Q2117" s="84"/>
      <c r="R2117" s="84"/>
      <c r="S2117" s="84"/>
      <c r="T2117" s="84"/>
    </row>
    <row r="2118" spans="17:20">
      <c r="Q2118" s="84"/>
      <c r="R2118" s="84"/>
      <c r="S2118" s="84"/>
      <c r="T2118" s="84"/>
    </row>
    <row r="2119" spans="17:20">
      <c r="Q2119" s="84"/>
      <c r="R2119" s="84"/>
      <c r="S2119" s="84"/>
      <c r="T2119" s="84"/>
    </row>
    <row r="2120" spans="17:20">
      <c r="Q2120" s="84"/>
      <c r="R2120" s="84"/>
      <c r="S2120" s="84"/>
      <c r="T2120" s="84"/>
    </row>
    <row r="2121" spans="17:20">
      <c r="Q2121" s="84"/>
      <c r="R2121" s="84"/>
      <c r="S2121" s="84"/>
      <c r="T2121" s="84"/>
    </row>
    <row r="2122" spans="17:20">
      <c r="Q2122" s="84"/>
      <c r="R2122" s="84"/>
      <c r="S2122" s="84"/>
      <c r="T2122" s="84"/>
    </row>
    <row r="2123" spans="17:20">
      <c r="Q2123" s="84"/>
      <c r="R2123" s="84"/>
      <c r="S2123" s="84"/>
      <c r="T2123" s="84"/>
    </row>
    <row r="2124" spans="17:20">
      <c r="Q2124" s="84"/>
      <c r="R2124" s="84"/>
      <c r="S2124" s="84"/>
      <c r="T2124" s="84"/>
    </row>
    <row r="2125" spans="17:20">
      <c r="Q2125" s="84"/>
      <c r="R2125" s="84"/>
      <c r="S2125" s="84"/>
      <c r="T2125" s="84"/>
    </row>
    <row r="2126" spans="17:20">
      <c r="Q2126" s="84"/>
      <c r="R2126" s="84"/>
      <c r="S2126" s="84"/>
      <c r="T2126" s="84"/>
    </row>
    <row r="2127" spans="17:20">
      <c r="Q2127" s="84"/>
      <c r="R2127" s="84"/>
      <c r="S2127" s="84"/>
      <c r="T2127" s="84"/>
    </row>
    <row r="2128" spans="17:20">
      <c r="Q2128" s="84"/>
      <c r="R2128" s="84"/>
      <c r="S2128" s="84"/>
      <c r="T2128" s="84"/>
    </row>
    <row r="2129" spans="17:20">
      <c r="Q2129" s="84"/>
      <c r="R2129" s="84"/>
      <c r="S2129" s="84"/>
      <c r="T2129" s="84"/>
    </row>
    <row r="2130" spans="17:20">
      <c r="Q2130" s="84"/>
      <c r="R2130" s="84"/>
      <c r="S2130" s="84"/>
      <c r="T2130" s="84"/>
    </row>
    <row r="2131" spans="17:20">
      <c r="Q2131" s="84"/>
      <c r="R2131" s="84"/>
      <c r="S2131" s="84"/>
      <c r="T2131" s="84"/>
    </row>
    <row r="2132" spans="17:20">
      <c r="Q2132" s="84"/>
      <c r="R2132" s="84"/>
      <c r="S2132" s="84"/>
      <c r="T2132" s="84"/>
    </row>
    <row r="2133" spans="17:20">
      <c r="Q2133" s="84"/>
      <c r="R2133" s="84"/>
      <c r="S2133" s="84"/>
      <c r="T2133" s="84"/>
    </row>
    <row r="2134" spans="17:20">
      <c r="Q2134" s="84"/>
      <c r="R2134" s="84"/>
      <c r="S2134" s="84"/>
      <c r="T2134" s="84"/>
    </row>
    <row r="2135" spans="17:20">
      <c r="Q2135" s="84"/>
      <c r="R2135" s="84"/>
      <c r="S2135" s="84"/>
      <c r="T2135" s="84"/>
    </row>
    <row r="2136" spans="17:20">
      <c r="Q2136" s="84"/>
      <c r="R2136" s="84"/>
      <c r="S2136" s="84"/>
      <c r="T2136" s="84"/>
    </row>
    <row r="2137" spans="17:20">
      <c r="Q2137" s="84"/>
      <c r="R2137" s="84"/>
      <c r="S2137" s="84"/>
      <c r="T2137" s="84"/>
    </row>
    <row r="2138" spans="17:20">
      <c r="Q2138" s="84"/>
      <c r="R2138" s="84"/>
      <c r="S2138" s="84"/>
      <c r="T2138" s="84"/>
    </row>
    <row r="2139" spans="17:20">
      <c r="Q2139" s="84"/>
      <c r="R2139" s="84"/>
      <c r="S2139" s="84"/>
      <c r="T2139" s="84"/>
    </row>
    <row r="2140" spans="17:20">
      <c r="Q2140" s="84"/>
      <c r="R2140" s="84"/>
      <c r="S2140" s="84"/>
      <c r="T2140" s="84"/>
    </row>
    <row r="2141" spans="17:20">
      <c r="Q2141" s="84"/>
      <c r="R2141" s="84"/>
      <c r="S2141" s="84"/>
      <c r="T2141" s="84"/>
    </row>
    <row r="2142" spans="17:20">
      <c r="Q2142" s="84"/>
      <c r="R2142" s="84"/>
      <c r="S2142" s="84"/>
      <c r="T2142" s="84"/>
    </row>
    <row r="2143" spans="17:20">
      <c r="Q2143" s="84"/>
      <c r="R2143" s="84"/>
      <c r="S2143" s="84"/>
      <c r="T2143" s="84"/>
    </row>
    <row r="2144" spans="17:20">
      <c r="Q2144" s="84"/>
      <c r="R2144" s="84"/>
      <c r="S2144" s="84"/>
      <c r="T2144" s="84"/>
    </row>
    <row r="2145" spans="17:20">
      <c r="Q2145" s="84"/>
      <c r="R2145" s="84"/>
      <c r="S2145" s="84"/>
      <c r="T2145" s="84"/>
    </row>
    <row r="2146" spans="17:20">
      <c r="Q2146" s="84"/>
      <c r="R2146" s="84"/>
      <c r="S2146" s="84"/>
      <c r="T2146" s="84"/>
    </row>
    <row r="2147" spans="17:20">
      <c r="Q2147" s="84"/>
      <c r="R2147" s="84"/>
      <c r="S2147" s="84"/>
      <c r="T2147" s="84"/>
    </row>
    <row r="2148" spans="17:20">
      <c r="Q2148" s="84"/>
      <c r="R2148" s="84"/>
      <c r="S2148" s="84"/>
      <c r="T2148" s="84"/>
    </row>
    <row r="2149" spans="17:20">
      <c r="Q2149" s="84"/>
      <c r="R2149" s="84"/>
      <c r="S2149" s="84"/>
      <c r="T2149" s="84"/>
    </row>
    <row r="2150" spans="17:20">
      <c r="Q2150" s="84"/>
      <c r="R2150" s="84"/>
      <c r="S2150" s="84"/>
      <c r="T2150" s="84"/>
    </row>
    <row r="2151" spans="17:20">
      <c r="Q2151" s="84"/>
      <c r="R2151" s="84"/>
      <c r="S2151" s="84"/>
      <c r="T2151" s="84"/>
    </row>
    <row r="2152" spans="17:20">
      <c r="Q2152" s="84"/>
      <c r="R2152" s="84"/>
      <c r="S2152" s="84"/>
      <c r="T2152" s="84"/>
    </row>
    <row r="2153" spans="17:20">
      <c r="Q2153" s="84"/>
      <c r="R2153" s="84"/>
      <c r="S2153" s="84"/>
      <c r="T2153" s="84"/>
    </row>
    <row r="2154" spans="17:20">
      <c r="Q2154" s="84"/>
      <c r="R2154" s="84"/>
      <c r="S2154" s="84"/>
      <c r="T2154" s="84"/>
    </row>
    <row r="2155" spans="17:20">
      <c r="Q2155" s="84"/>
      <c r="R2155" s="84"/>
      <c r="S2155" s="84"/>
      <c r="T2155" s="84"/>
    </row>
    <row r="2156" spans="17:20">
      <c r="Q2156" s="84"/>
      <c r="R2156" s="84"/>
      <c r="S2156" s="84"/>
      <c r="T2156" s="84"/>
    </row>
    <row r="2157" spans="17:20">
      <c r="Q2157" s="84"/>
      <c r="R2157" s="84"/>
      <c r="S2157" s="84"/>
      <c r="T2157" s="84"/>
    </row>
    <row r="2158" spans="17:20">
      <c r="Q2158" s="84"/>
      <c r="R2158" s="84"/>
      <c r="S2158" s="84"/>
      <c r="T2158" s="84"/>
    </row>
    <row r="2159" spans="17:20">
      <c r="Q2159" s="84"/>
      <c r="R2159" s="84"/>
      <c r="S2159" s="84"/>
      <c r="T2159" s="84"/>
    </row>
    <row r="2160" spans="17:20">
      <c r="Q2160" s="84"/>
      <c r="R2160" s="84"/>
      <c r="S2160" s="84"/>
      <c r="T2160" s="84"/>
    </row>
    <row r="2161" spans="17:20">
      <c r="Q2161" s="84"/>
      <c r="R2161" s="84"/>
      <c r="S2161" s="84"/>
      <c r="T2161" s="84"/>
    </row>
    <row r="2162" spans="17:20">
      <c r="Q2162" s="84"/>
      <c r="R2162" s="84"/>
      <c r="S2162" s="84"/>
      <c r="T2162" s="84"/>
    </row>
    <row r="2163" spans="17:20">
      <c r="Q2163" s="84"/>
      <c r="R2163" s="84"/>
      <c r="S2163" s="84"/>
      <c r="T2163" s="84"/>
    </row>
    <row r="2164" spans="17:20">
      <c r="Q2164" s="84"/>
      <c r="R2164" s="84"/>
      <c r="S2164" s="84"/>
      <c r="T2164" s="84"/>
    </row>
    <row r="2165" spans="17:20">
      <c r="Q2165" s="84"/>
      <c r="R2165" s="84"/>
      <c r="S2165" s="84"/>
      <c r="T2165" s="84"/>
    </row>
    <row r="2166" spans="17:20">
      <c r="Q2166" s="84"/>
      <c r="R2166" s="84"/>
      <c r="S2166" s="84"/>
      <c r="T2166" s="84"/>
    </row>
    <row r="2167" spans="17:20">
      <c r="Q2167" s="84"/>
      <c r="R2167" s="84"/>
      <c r="S2167" s="84"/>
      <c r="T2167" s="84"/>
    </row>
    <row r="2168" spans="17:20">
      <c r="Q2168" s="84"/>
      <c r="R2168" s="84"/>
      <c r="S2168" s="84"/>
      <c r="T2168" s="84"/>
    </row>
    <row r="2169" spans="17:20">
      <c r="Q2169" s="84"/>
      <c r="R2169" s="84"/>
      <c r="S2169" s="84"/>
      <c r="T2169" s="84"/>
    </row>
    <row r="2170" spans="17:20">
      <c r="Q2170" s="84"/>
      <c r="R2170" s="84"/>
      <c r="S2170" s="84"/>
      <c r="T2170" s="84"/>
    </row>
    <row r="2171" spans="17:20">
      <c r="Q2171" s="84"/>
      <c r="R2171" s="84"/>
      <c r="S2171" s="84"/>
      <c r="T2171" s="84"/>
    </row>
    <row r="2172" spans="17:20">
      <c r="Q2172" s="84"/>
      <c r="R2172" s="84"/>
      <c r="S2172" s="84"/>
      <c r="T2172" s="84"/>
    </row>
    <row r="2173" spans="17:20">
      <c r="Q2173" s="84"/>
      <c r="R2173" s="84"/>
      <c r="S2173" s="84"/>
      <c r="T2173" s="84"/>
    </row>
    <row r="2174" spans="17:20">
      <c r="Q2174" s="84"/>
      <c r="R2174" s="84"/>
      <c r="S2174" s="84"/>
      <c r="T2174" s="84"/>
    </row>
    <row r="2175" spans="17:20">
      <c r="Q2175" s="84"/>
      <c r="R2175" s="84"/>
      <c r="S2175" s="84"/>
      <c r="T2175" s="84"/>
    </row>
    <row r="2176" spans="17:20">
      <c r="Q2176" s="84"/>
      <c r="R2176" s="84"/>
      <c r="S2176" s="84"/>
      <c r="T2176" s="84"/>
    </row>
    <row r="2177" spans="17:20">
      <c r="Q2177" s="84"/>
      <c r="R2177" s="84"/>
      <c r="S2177" s="84"/>
      <c r="T2177" s="84"/>
    </row>
    <row r="2178" spans="17:20">
      <c r="Q2178" s="84"/>
      <c r="R2178" s="84"/>
      <c r="S2178" s="84"/>
      <c r="T2178" s="84"/>
    </row>
    <row r="2179" spans="17:20">
      <c r="Q2179" s="84"/>
      <c r="R2179" s="84"/>
      <c r="S2179" s="84"/>
      <c r="T2179" s="84"/>
    </row>
    <row r="2180" spans="17:20">
      <c r="Q2180" s="84"/>
      <c r="R2180" s="84"/>
      <c r="S2180" s="84"/>
      <c r="T2180" s="84"/>
    </row>
    <row r="2181" spans="17:20">
      <c r="Q2181" s="84"/>
      <c r="R2181" s="84"/>
      <c r="S2181" s="84"/>
      <c r="T2181" s="84"/>
    </row>
    <row r="2182" spans="17:20">
      <c r="Q2182" s="84"/>
      <c r="R2182" s="84"/>
      <c r="S2182" s="84"/>
      <c r="T2182" s="84"/>
    </row>
    <row r="2183" spans="17:20">
      <c r="Q2183" s="84"/>
      <c r="R2183" s="84"/>
      <c r="S2183" s="84"/>
      <c r="T2183" s="84"/>
    </row>
    <row r="2184" spans="17:20">
      <c r="Q2184" s="84"/>
      <c r="R2184" s="84"/>
      <c r="S2184" s="84"/>
      <c r="T2184" s="84"/>
    </row>
    <row r="2185" spans="17:20">
      <c r="Q2185" s="84"/>
      <c r="R2185" s="84"/>
      <c r="S2185" s="84"/>
      <c r="T2185" s="84"/>
    </row>
    <row r="2186" spans="17:20">
      <c r="Q2186" s="84"/>
      <c r="R2186" s="84"/>
      <c r="S2186" s="84"/>
      <c r="T2186" s="84"/>
    </row>
    <row r="2187" spans="17:20">
      <c r="Q2187" s="84"/>
      <c r="R2187" s="84"/>
      <c r="S2187" s="84"/>
      <c r="T2187" s="84"/>
    </row>
    <row r="2188" spans="17:20">
      <c r="Q2188" s="84"/>
      <c r="R2188" s="84"/>
      <c r="S2188" s="84"/>
      <c r="T2188" s="84"/>
    </row>
    <row r="2189" spans="17:20">
      <c r="Q2189" s="84"/>
      <c r="R2189" s="84"/>
      <c r="S2189" s="84"/>
      <c r="T2189" s="84"/>
    </row>
    <row r="2190" spans="17:20">
      <c r="Q2190" s="84"/>
      <c r="R2190" s="84"/>
      <c r="S2190" s="84"/>
      <c r="T2190" s="84"/>
    </row>
    <row r="2191" spans="17:20">
      <c r="Q2191" s="84"/>
      <c r="R2191" s="84"/>
      <c r="S2191" s="84"/>
      <c r="T2191" s="84"/>
    </row>
    <row r="2192" spans="17:20">
      <c r="Q2192" s="84"/>
      <c r="R2192" s="84"/>
      <c r="S2192" s="84"/>
      <c r="T2192" s="84"/>
    </row>
    <row r="2193" spans="17:20">
      <c r="Q2193" s="84"/>
      <c r="R2193" s="84"/>
      <c r="S2193" s="84"/>
      <c r="T2193" s="84"/>
    </row>
    <row r="2194" spans="17:20">
      <c r="Q2194" s="84"/>
      <c r="R2194" s="84"/>
      <c r="S2194" s="84"/>
      <c r="T2194" s="84"/>
    </row>
    <row r="2195" spans="17:20">
      <c r="Q2195" s="84"/>
      <c r="R2195" s="84"/>
      <c r="S2195" s="84"/>
      <c r="T2195" s="84"/>
    </row>
    <row r="2196" spans="17:20">
      <c r="Q2196" s="84"/>
      <c r="R2196" s="84"/>
      <c r="S2196" s="84"/>
      <c r="T2196" s="84"/>
    </row>
    <row r="2197" spans="17:20">
      <c r="Q2197" s="84"/>
      <c r="R2197" s="84"/>
      <c r="S2197" s="84"/>
      <c r="T2197" s="84"/>
    </row>
    <row r="2198" spans="17:20">
      <c r="Q2198" s="84"/>
      <c r="R2198" s="84"/>
      <c r="S2198" s="84"/>
      <c r="T2198" s="84"/>
    </row>
    <row r="2199" spans="17:20">
      <c r="Q2199" s="84"/>
      <c r="R2199" s="84"/>
      <c r="S2199" s="84"/>
      <c r="T2199" s="84"/>
    </row>
    <row r="2200" spans="17:20">
      <c r="Q2200" s="84"/>
      <c r="R2200" s="84"/>
      <c r="S2200" s="84"/>
      <c r="T2200" s="84"/>
    </row>
    <row r="2201" spans="17:20">
      <c r="Q2201" s="84"/>
      <c r="R2201" s="84"/>
      <c r="S2201" s="84"/>
      <c r="T2201" s="84"/>
    </row>
    <row r="2202" spans="17:20">
      <c r="Q2202" s="84"/>
      <c r="R2202" s="84"/>
      <c r="S2202" s="84"/>
      <c r="T2202" s="84"/>
    </row>
    <row r="2203" spans="17:20">
      <c r="Q2203" s="84"/>
      <c r="R2203" s="84"/>
      <c r="S2203" s="84"/>
      <c r="T2203" s="84"/>
    </row>
    <row r="2204" spans="17:20">
      <c r="Q2204" s="84"/>
      <c r="R2204" s="84"/>
      <c r="S2204" s="84"/>
      <c r="T2204" s="84"/>
    </row>
    <row r="2205" spans="17:20">
      <c r="Q2205" s="84"/>
      <c r="R2205" s="84"/>
      <c r="S2205" s="84"/>
      <c r="T2205" s="84"/>
    </row>
    <row r="2206" spans="17:20">
      <c r="Q2206" s="84"/>
      <c r="R2206" s="84"/>
      <c r="S2206" s="84"/>
      <c r="T2206" s="84"/>
    </row>
    <row r="2207" spans="17:20">
      <c r="Q2207" s="84"/>
      <c r="R2207" s="84"/>
      <c r="S2207" s="84"/>
      <c r="T2207" s="84"/>
    </row>
    <row r="2208" spans="17:20">
      <c r="Q2208" s="84"/>
      <c r="R2208" s="84"/>
      <c r="S2208" s="84"/>
      <c r="T2208" s="84"/>
    </row>
    <row r="2209" spans="17:20">
      <c r="Q2209" s="84"/>
      <c r="R2209" s="84"/>
      <c r="S2209" s="84"/>
      <c r="T2209" s="84"/>
    </row>
    <row r="2210" spans="17:20">
      <c r="Q2210" s="84"/>
      <c r="R2210" s="84"/>
      <c r="S2210" s="84"/>
      <c r="T2210" s="84"/>
    </row>
    <row r="2211" spans="17:20">
      <c r="Q2211" s="84"/>
      <c r="R2211" s="84"/>
      <c r="S2211" s="84"/>
      <c r="T2211" s="84"/>
    </row>
    <row r="2212" spans="17:20">
      <c r="Q2212" s="84"/>
      <c r="R2212" s="84"/>
      <c r="S2212" s="84"/>
      <c r="T2212" s="84"/>
    </row>
    <row r="2213" spans="17:20">
      <c r="Q2213" s="84"/>
      <c r="R2213" s="84"/>
      <c r="S2213" s="84"/>
      <c r="T2213" s="84"/>
    </row>
    <row r="2214" spans="17:20">
      <c r="Q2214" s="84"/>
      <c r="R2214" s="84"/>
      <c r="S2214" s="84"/>
      <c r="T2214" s="84"/>
    </row>
    <row r="2215" spans="17:20">
      <c r="Q2215" s="84"/>
      <c r="R2215" s="84"/>
      <c r="S2215" s="84"/>
      <c r="T2215" s="84"/>
    </row>
    <row r="2216" spans="17:20">
      <c r="Q2216" s="84"/>
      <c r="R2216" s="84"/>
      <c r="S2216" s="84"/>
      <c r="T2216" s="84"/>
    </row>
    <row r="2217" spans="17:20">
      <c r="Q2217" s="84"/>
      <c r="R2217" s="84"/>
      <c r="S2217" s="84"/>
      <c r="T2217" s="84"/>
    </row>
    <row r="2218" spans="17:20">
      <c r="Q2218" s="84"/>
      <c r="R2218" s="84"/>
      <c r="S2218" s="84"/>
      <c r="T2218" s="84"/>
    </row>
    <row r="2219" spans="17:20">
      <c r="Q2219" s="84"/>
      <c r="R2219" s="84"/>
      <c r="S2219" s="84"/>
      <c r="T2219" s="84"/>
    </row>
    <row r="2220" spans="17:20">
      <c r="Q2220" s="84"/>
      <c r="R2220" s="84"/>
      <c r="S2220" s="84"/>
      <c r="T2220" s="84"/>
    </row>
    <row r="2221" spans="17:20">
      <c r="Q2221" s="84"/>
      <c r="R2221" s="84"/>
      <c r="S2221" s="84"/>
      <c r="T2221" s="84"/>
    </row>
    <row r="2222" spans="17:20">
      <c r="Q2222" s="84"/>
      <c r="R2222" s="84"/>
      <c r="S2222" s="84"/>
      <c r="T2222" s="84"/>
    </row>
    <row r="2223" spans="17:20">
      <c r="Q2223" s="84"/>
      <c r="R2223" s="84"/>
      <c r="S2223" s="84"/>
      <c r="T2223" s="84"/>
    </row>
    <row r="2224" spans="17:20">
      <c r="Q2224" s="84"/>
      <c r="R2224" s="84"/>
      <c r="S2224" s="84"/>
      <c r="T2224" s="84"/>
    </row>
    <row r="2225" spans="17:20">
      <c r="Q2225" s="84"/>
      <c r="R2225" s="84"/>
      <c r="S2225" s="84"/>
      <c r="T2225" s="84"/>
    </row>
    <row r="2226" spans="17:20">
      <c r="Q2226" s="84"/>
      <c r="R2226" s="84"/>
      <c r="S2226" s="84"/>
      <c r="T2226" s="84"/>
    </row>
    <row r="2227" spans="17:20">
      <c r="Q2227" s="84"/>
      <c r="R2227" s="84"/>
      <c r="S2227" s="84"/>
      <c r="T2227" s="84"/>
    </row>
    <row r="2228" spans="17:20">
      <c r="Q2228" s="84"/>
      <c r="R2228" s="84"/>
      <c r="S2228" s="84"/>
      <c r="T2228" s="84"/>
    </row>
    <row r="2229" spans="17:20">
      <c r="Q2229" s="84"/>
      <c r="R2229" s="84"/>
      <c r="S2229" s="84"/>
      <c r="T2229" s="84"/>
    </row>
    <row r="2230" spans="17:20">
      <c r="Q2230" s="84"/>
      <c r="R2230" s="84"/>
      <c r="S2230" s="84"/>
      <c r="T2230" s="84"/>
    </row>
    <row r="2231" spans="17:20">
      <c r="Q2231" s="84"/>
      <c r="R2231" s="84"/>
      <c r="S2231" s="84"/>
      <c r="T2231" s="84"/>
    </row>
    <row r="2232" spans="17:20">
      <c r="Q2232" s="84"/>
      <c r="R2232" s="84"/>
      <c r="S2232" s="84"/>
      <c r="T2232" s="84"/>
    </row>
    <row r="2233" spans="17:20">
      <c r="Q2233" s="84"/>
      <c r="R2233" s="84"/>
      <c r="S2233" s="84"/>
      <c r="T2233" s="84"/>
    </row>
    <row r="2234" spans="17:20">
      <c r="Q2234" s="84"/>
      <c r="R2234" s="84"/>
      <c r="S2234" s="84"/>
      <c r="T2234" s="84"/>
    </row>
    <row r="2235" spans="17:20">
      <c r="Q2235" s="84"/>
      <c r="R2235" s="84"/>
      <c r="S2235" s="84"/>
      <c r="T2235" s="84"/>
    </row>
    <row r="2236" spans="17:20">
      <c r="Q2236" s="84"/>
      <c r="R2236" s="84"/>
      <c r="S2236" s="84"/>
      <c r="T2236" s="84"/>
    </row>
    <row r="2237" spans="17:20">
      <c r="Q2237" s="84"/>
      <c r="R2237" s="84"/>
      <c r="S2237" s="84"/>
      <c r="T2237" s="84"/>
    </row>
    <row r="2238" spans="17:20">
      <c r="Q2238" s="84"/>
      <c r="R2238" s="84"/>
      <c r="S2238" s="84"/>
      <c r="T2238" s="84"/>
    </row>
    <row r="2239" spans="17:20">
      <c r="Q2239" s="84"/>
      <c r="R2239" s="84"/>
      <c r="S2239" s="84"/>
      <c r="T2239" s="84"/>
    </row>
    <row r="2240" spans="17:20">
      <c r="Q2240" s="84"/>
      <c r="R2240" s="84"/>
      <c r="S2240" s="84"/>
      <c r="T2240" s="84"/>
    </row>
    <row r="2241" spans="17:20">
      <c r="Q2241" s="84"/>
      <c r="R2241" s="84"/>
      <c r="S2241" s="84"/>
      <c r="T2241" s="84"/>
    </row>
    <row r="2242" spans="17:20">
      <c r="Q2242" s="84"/>
      <c r="R2242" s="84"/>
      <c r="S2242" s="84"/>
      <c r="T2242" s="84"/>
    </row>
    <row r="2243" spans="17:20">
      <c r="Q2243" s="84"/>
      <c r="R2243" s="84"/>
      <c r="S2243" s="84"/>
      <c r="T2243" s="84"/>
    </row>
    <row r="2244" spans="17:20">
      <c r="Q2244" s="84"/>
      <c r="R2244" s="84"/>
      <c r="S2244" s="84"/>
      <c r="T2244" s="84"/>
    </row>
    <row r="2245" spans="17:20">
      <c r="Q2245" s="84"/>
      <c r="R2245" s="84"/>
      <c r="S2245" s="84"/>
      <c r="T2245" s="84"/>
    </row>
    <row r="2246" spans="17:20">
      <c r="Q2246" s="84"/>
      <c r="R2246" s="84"/>
      <c r="S2246" s="84"/>
      <c r="T2246" s="84"/>
    </row>
    <row r="2247" spans="17:20">
      <c r="Q2247" s="84"/>
      <c r="R2247" s="84"/>
      <c r="S2247" s="84"/>
      <c r="T2247" s="84"/>
    </row>
    <row r="2248" spans="17:20">
      <c r="Q2248" s="84"/>
      <c r="R2248" s="84"/>
      <c r="S2248" s="84"/>
      <c r="T2248" s="84"/>
    </row>
    <row r="2249" spans="17:20">
      <c r="Q2249" s="84"/>
      <c r="R2249" s="84"/>
      <c r="S2249" s="84"/>
      <c r="T2249" s="84"/>
    </row>
    <row r="2250" spans="17:20">
      <c r="Q2250" s="84"/>
      <c r="R2250" s="84"/>
      <c r="S2250" s="84"/>
      <c r="T2250" s="84"/>
    </row>
    <row r="2251" spans="17:20">
      <c r="Q2251" s="84"/>
      <c r="R2251" s="84"/>
      <c r="S2251" s="84"/>
      <c r="T2251" s="84"/>
    </row>
    <row r="2252" spans="17:20">
      <c r="Q2252" s="84"/>
      <c r="R2252" s="84"/>
      <c r="S2252" s="84"/>
      <c r="T2252" s="84"/>
    </row>
    <row r="2253" spans="17:20">
      <c r="Q2253" s="84"/>
      <c r="R2253" s="84"/>
      <c r="S2253" s="84"/>
      <c r="T2253" s="84"/>
    </row>
    <row r="2254" spans="17:20">
      <c r="Q2254" s="84"/>
      <c r="R2254" s="84"/>
      <c r="S2254" s="84"/>
      <c r="T2254" s="84"/>
    </row>
    <row r="2255" spans="17:20">
      <c r="Q2255" s="84"/>
      <c r="R2255" s="84"/>
      <c r="S2255" s="84"/>
      <c r="T2255" s="84"/>
    </row>
    <row r="2256" spans="17:20">
      <c r="Q2256" s="84"/>
      <c r="R2256" s="84"/>
      <c r="S2256" s="84"/>
      <c r="T2256" s="84"/>
    </row>
    <row r="2257" spans="17:20">
      <c r="Q2257" s="84"/>
      <c r="R2257" s="84"/>
      <c r="S2257" s="84"/>
      <c r="T2257" s="84"/>
    </row>
    <row r="2258" spans="17:20">
      <c r="Q2258" s="84"/>
      <c r="R2258" s="84"/>
      <c r="S2258" s="84"/>
      <c r="T2258" s="84"/>
    </row>
    <row r="2259" spans="17:20">
      <c r="Q2259" s="84"/>
      <c r="R2259" s="84"/>
      <c r="S2259" s="84"/>
      <c r="T2259" s="84"/>
    </row>
    <row r="2260" spans="17:20">
      <c r="Q2260" s="84"/>
      <c r="R2260" s="84"/>
      <c r="S2260" s="84"/>
      <c r="T2260" s="84"/>
    </row>
    <row r="2261" spans="17:20">
      <c r="Q2261" s="84"/>
      <c r="R2261" s="84"/>
      <c r="S2261" s="84"/>
      <c r="T2261" s="84"/>
    </row>
    <row r="2262" spans="17:20">
      <c r="Q2262" s="84"/>
      <c r="R2262" s="84"/>
      <c r="S2262" s="84"/>
      <c r="T2262" s="84"/>
    </row>
    <row r="2263" spans="17:20">
      <c r="Q2263" s="84"/>
      <c r="R2263" s="84"/>
      <c r="S2263" s="84"/>
      <c r="T2263" s="84"/>
    </row>
    <row r="2264" spans="17:20">
      <c r="Q2264" s="84"/>
      <c r="R2264" s="84"/>
      <c r="S2264" s="84"/>
      <c r="T2264" s="84"/>
    </row>
    <row r="2265" spans="17:20">
      <c r="Q2265" s="84"/>
      <c r="R2265" s="84"/>
      <c r="S2265" s="84"/>
      <c r="T2265" s="84"/>
    </row>
    <row r="2266" spans="17:20">
      <c r="Q2266" s="84"/>
      <c r="R2266" s="84"/>
      <c r="S2266" s="84"/>
      <c r="T2266" s="84"/>
    </row>
    <row r="2267" spans="17:20">
      <c r="Q2267" s="84"/>
      <c r="R2267" s="84"/>
      <c r="S2267" s="84"/>
      <c r="T2267" s="84"/>
    </row>
    <row r="2268" spans="17:20">
      <c r="Q2268" s="84"/>
      <c r="R2268" s="84"/>
      <c r="S2268" s="84"/>
      <c r="T2268" s="84"/>
    </row>
    <row r="2269" spans="17:20">
      <c r="Q2269" s="84"/>
      <c r="R2269" s="84"/>
      <c r="S2269" s="84"/>
      <c r="T2269" s="84"/>
    </row>
    <row r="2270" spans="17:20">
      <c r="Q2270" s="84"/>
      <c r="R2270" s="84"/>
      <c r="S2270" s="84"/>
      <c r="T2270" s="84"/>
    </row>
    <row r="2271" spans="17:20">
      <c r="Q2271" s="84"/>
      <c r="R2271" s="84"/>
      <c r="S2271" s="84"/>
      <c r="T2271" s="84"/>
    </row>
    <row r="2272" spans="17:20">
      <c r="Q2272" s="84"/>
      <c r="R2272" s="84"/>
      <c r="S2272" s="84"/>
      <c r="T2272" s="84"/>
    </row>
    <row r="2273" spans="17:20">
      <c r="Q2273" s="84"/>
      <c r="R2273" s="84"/>
      <c r="S2273" s="84"/>
      <c r="T2273" s="84"/>
    </row>
    <row r="2274" spans="17:20">
      <c r="Q2274" s="84"/>
      <c r="R2274" s="84"/>
      <c r="S2274" s="84"/>
      <c r="T2274" s="84"/>
    </row>
    <row r="2275" spans="17:20">
      <c r="Q2275" s="84"/>
      <c r="R2275" s="84"/>
      <c r="S2275" s="84"/>
      <c r="T2275" s="84"/>
    </row>
    <row r="2276" spans="17:20">
      <c r="Q2276" s="84"/>
      <c r="R2276" s="84"/>
      <c r="S2276" s="84"/>
      <c r="T2276" s="84"/>
    </row>
    <row r="2277" spans="17:20">
      <c r="Q2277" s="84"/>
      <c r="R2277" s="84"/>
      <c r="S2277" s="84"/>
      <c r="T2277" s="84"/>
    </row>
    <row r="2278" spans="17:20">
      <c r="Q2278" s="84"/>
      <c r="R2278" s="84"/>
      <c r="S2278" s="84"/>
      <c r="T2278" s="84"/>
    </row>
    <row r="2279" spans="17:20">
      <c r="Q2279" s="84"/>
      <c r="R2279" s="84"/>
      <c r="S2279" s="84"/>
      <c r="T2279" s="84"/>
    </row>
    <row r="2280" spans="17:20">
      <c r="Q2280" s="84"/>
      <c r="R2280" s="84"/>
      <c r="S2280" s="84"/>
      <c r="T2280" s="84"/>
    </row>
    <row r="2281" spans="17:20">
      <c r="Q2281" s="84"/>
      <c r="R2281" s="84"/>
      <c r="S2281" s="84"/>
      <c r="T2281" s="84"/>
    </row>
    <row r="2282" spans="17:20">
      <c r="Q2282" s="84"/>
      <c r="R2282" s="84"/>
      <c r="S2282" s="84"/>
      <c r="T2282" s="84"/>
    </row>
    <row r="2283" spans="17:20">
      <c r="Q2283" s="84"/>
      <c r="R2283" s="84"/>
      <c r="S2283" s="84"/>
      <c r="T2283" s="84"/>
    </row>
    <row r="2284" spans="17:20">
      <c r="Q2284" s="84"/>
      <c r="R2284" s="84"/>
      <c r="S2284" s="84"/>
      <c r="T2284" s="84"/>
    </row>
    <row r="2285" spans="17:20">
      <c r="Q2285" s="84"/>
      <c r="R2285" s="84"/>
      <c r="S2285" s="84"/>
      <c r="T2285" s="84"/>
    </row>
    <row r="2286" spans="17:20">
      <c r="Q2286" s="84"/>
      <c r="R2286" s="84"/>
      <c r="S2286" s="84"/>
      <c r="T2286" s="84"/>
    </row>
    <row r="2287" spans="17:20">
      <c r="Q2287" s="84"/>
      <c r="R2287" s="84"/>
      <c r="S2287" s="84"/>
      <c r="T2287" s="84"/>
    </row>
    <row r="2288" spans="17:20">
      <c r="Q2288" s="84"/>
      <c r="R2288" s="84"/>
      <c r="S2288" s="84"/>
      <c r="T2288" s="84"/>
    </row>
    <row r="2289" spans="17:20">
      <c r="Q2289" s="84"/>
      <c r="R2289" s="84"/>
      <c r="S2289" s="84"/>
      <c r="T2289" s="84"/>
    </row>
    <row r="2290" spans="17:20">
      <c r="Q2290" s="84"/>
      <c r="R2290" s="84"/>
      <c r="S2290" s="84"/>
      <c r="T2290" s="84"/>
    </row>
    <row r="2291" spans="17:20">
      <c r="Q2291" s="84"/>
      <c r="R2291" s="84"/>
      <c r="S2291" s="84"/>
      <c r="T2291" s="84"/>
    </row>
    <row r="2292" spans="17:20">
      <c r="Q2292" s="84"/>
      <c r="R2292" s="84"/>
      <c r="S2292" s="84"/>
      <c r="T2292" s="84"/>
    </row>
    <row r="2293" spans="17:20">
      <c r="Q2293" s="84"/>
      <c r="R2293" s="84"/>
      <c r="S2293" s="84"/>
      <c r="T2293" s="84"/>
    </row>
    <row r="2294" spans="17:20">
      <c r="Q2294" s="84"/>
      <c r="R2294" s="84"/>
      <c r="S2294" s="84"/>
      <c r="T2294" s="84"/>
    </row>
    <row r="2295" spans="17:20">
      <c r="Q2295" s="84"/>
      <c r="R2295" s="84"/>
      <c r="S2295" s="84"/>
      <c r="T2295" s="84"/>
    </row>
    <row r="2296" spans="17:20">
      <c r="Q2296" s="84"/>
      <c r="R2296" s="84"/>
      <c r="S2296" s="84"/>
      <c r="T2296" s="84"/>
    </row>
    <row r="2297" spans="17:20">
      <c r="Q2297" s="84"/>
      <c r="R2297" s="84"/>
      <c r="S2297" s="84"/>
      <c r="T2297" s="84"/>
    </row>
    <row r="2298" spans="17:20">
      <c r="Q2298" s="84"/>
      <c r="R2298" s="84"/>
      <c r="S2298" s="84"/>
      <c r="T2298" s="84"/>
    </row>
    <row r="2299" spans="17:20">
      <c r="Q2299" s="84"/>
      <c r="R2299" s="84"/>
      <c r="S2299" s="84"/>
      <c r="T2299" s="84"/>
    </row>
    <row r="2300" spans="17:20">
      <c r="Q2300" s="84"/>
      <c r="R2300" s="84"/>
      <c r="S2300" s="84"/>
      <c r="T2300" s="84"/>
    </row>
    <row r="2301" spans="17:20">
      <c r="Q2301" s="84"/>
      <c r="R2301" s="84"/>
      <c r="S2301" s="84"/>
      <c r="T2301" s="84"/>
    </row>
    <row r="2302" spans="17:20">
      <c r="Q2302" s="84"/>
      <c r="R2302" s="84"/>
      <c r="S2302" s="84"/>
      <c r="T2302" s="84"/>
    </row>
    <row r="2303" spans="17:20">
      <c r="Q2303" s="84"/>
      <c r="R2303" s="84"/>
      <c r="S2303" s="84"/>
      <c r="T2303" s="84"/>
    </row>
    <row r="2304" spans="17:20">
      <c r="Q2304" s="84"/>
      <c r="R2304" s="84"/>
      <c r="S2304" s="84"/>
      <c r="T2304" s="84"/>
    </row>
    <row r="2305" spans="17:20">
      <c r="Q2305" s="84"/>
      <c r="R2305" s="84"/>
      <c r="S2305" s="84"/>
      <c r="T2305" s="84"/>
    </row>
    <row r="2306" spans="17:20">
      <c r="Q2306" s="84"/>
      <c r="R2306" s="84"/>
      <c r="S2306" s="84"/>
      <c r="T2306" s="84"/>
    </row>
    <row r="2307" spans="17:20">
      <c r="Q2307" s="84"/>
      <c r="R2307" s="84"/>
      <c r="S2307" s="84"/>
      <c r="T2307" s="84"/>
    </row>
    <row r="2308" spans="17:20">
      <c r="Q2308" s="84"/>
      <c r="R2308" s="84"/>
      <c r="S2308" s="84"/>
      <c r="T2308" s="84"/>
    </row>
    <row r="2309" spans="17:20">
      <c r="Q2309" s="84"/>
      <c r="R2309" s="84"/>
      <c r="S2309" s="84"/>
      <c r="T2309" s="84"/>
    </row>
    <row r="2310" spans="17:20">
      <c r="Q2310" s="84"/>
      <c r="R2310" s="84"/>
      <c r="S2310" s="84"/>
      <c r="T2310" s="84"/>
    </row>
    <row r="2311" spans="17:20">
      <c r="Q2311" s="84"/>
      <c r="R2311" s="84"/>
      <c r="S2311" s="84"/>
      <c r="T2311" s="84"/>
    </row>
    <row r="2312" spans="17:20">
      <c r="Q2312" s="84"/>
      <c r="R2312" s="84"/>
      <c r="S2312" s="84"/>
      <c r="T2312" s="84"/>
    </row>
    <row r="2313" spans="17:20">
      <c r="Q2313" s="84"/>
      <c r="R2313" s="84"/>
      <c r="S2313" s="84"/>
      <c r="T2313" s="84"/>
    </row>
    <row r="2314" spans="17:20">
      <c r="Q2314" s="84"/>
      <c r="R2314" s="84"/>
      <c r="S2314" s="84"/>
      <c r="T2314" s="84"/>
    </row>
    <row r="2315" spans="17:20">
      <c r="Q2315" s="84"/>
      <c r="R2315" s="84"/>
      <c r="S2315" s="84"/>
      <c r="T2315" s="84"/>
    </row>
    <row r="2316" spans="17:20">
      <c r="Q2316" s="84"/>
      <c r="R2316" s="84"/>
      <c r="S2316" s="84"/>
      <c r="T2316" s="84"/>
    </row>
    <row r="2317" spans="17:20">
      <c r="Q2317" s="84"/>
      <c r="R2317" s="84"/>
      <c r="S2317" s="84"/>
      <c r="T2317" s="84"/>
    </row>
    <row r="2318" spans="17:20">
      <c r="Q2318" s="84"/>
      <c r="R2318" s="84"/>
      <c r="S2318" s="84"/>
      <c r="T2318" s="84"/>
    </row>
    <row r="2319" spans="17:20">
      <c r="Q2319" s="84"/>
      <c r="R2319" s="84"/>
      <c r="S2319" s="84"/>
      <c r="T2319" s="84"/>
    </row>
    <row r="2320" spans="17:20">
      <c r="Q2320" s="84"/>
      <c r="R2320" s="84"/>
      <c r="S2320" s="84"/>
      <c r="T2320" s="84"/>
    </row>
    <row r="2321" spans="17:20">
      <c r="Q2321" s="84"/>
      <c r="R2321" s="84"/>
      <c r="S2321" s="84"/>
      <c r="T2321" s="84"/>
    </row>
    <row r="2322" spans="17:20">
      <c r="Q2322" s="84"/>
      <c r="R2322" s="84"/>
      <c r="S2322" s="84"/>
      <c r="T2322" s="84"/>
    </row>
    <row r="2323" spans="17:20">
      <c r="Q2323" s="84"/>
      <c r="R2323" s="84"/>
      <c r="S2323" s="84"/>
      <c r="T2323" s="84"/>
    </row>
    <row r="2324" spans="17:20">
      <c r="Q2324" s="84"/>
      <c r="R2324" s="84"/>
      <c r="S2324" s="84"/>
      <c r="T2324" s="84"/>
    </row>
    <row r="2325" spans="17:20">
      <c r="Q2325" s="84"/>
      <c r="R2325" s="84"/>
      <c r="S2325" s="84"/>
      <c r="T2325" s="84"/>
    </row>
    <row r="2326" spans="17:20">
      <c r="Q2326" s="84"/>
      <c r="R2326" s="84"/>
      <c r="S2326" s="84"/>
      <c r="T2326" s="84"/>
    </row>
    <row r="2327" spans="17:20">
      <c r="Q2327" s="84"/>
      <c r="R2327" s="84"/>
      <c r="S2327" s="84"/>
      <c r="T2327" s="84"/>
    </row>
    <row r="2328" spans="17:20">
      <c r="Q2328" s="84"/>
      <c r="R2328" s="84"/>
      <c r="S2328" s="84"/>
      <c r="T2328" s="84"/>
    </row>
    <row r="2329" spans="17:20">
      <c r="Q2329" s="84"/>
      <c r="R2329" s="84"/>
      <c r="S2329" s="84"/>
      <c r="T2329" s="84"/>
    </row>
    <row r="2330" spans="17:20">
      <c r="Q2330" s="84"/>
      <c r="R2330" s="84"/>
      <c r="S2330" s="84"/>
      <c r="T2330" s="84"/>
    </row>
    <row r="2331" spans="17:20">
      <c r="Q2331" s="84"/>
      <c r="R2331" s="84"/>
      <c r="S2331" s="84"/>
      <c r="T2331" s="84"/>
    </row>
    <row r="2332" spans="17:20">
      <c r="Q2332" s="84"/>
      <c r="R2332" s="84"/>
      <c r="S2332" s="84"/>
      <c r="T2332" s="84"/>
    </row>
    <row r="2333" spans="17:20">
      <c r="Q2333" s="84"/>
      <c r="R2333" s="84"/>
      <c r="S2333" s="84"/>
      <c r="T2333" s="84"/>
    </row>
    <row r="2334" spans="17:20">
      <c r="Q2334" s="84"/>
      <c r="R2334" s="84"/>
      <c r="S2334" s="84"/>
      <c r="T2334" s="84"/>
    </row>
    <row r="2335" spans="17:20">
      <c r="Q2335" s="84"/>
      <c r="R2335" s="84"/>
      <c r="S2335" s="84"/>
      <c r="T2335" s="84"/>
    </row>
    <row r="2336" spans="17:20">
      <c r="Q2336" s="84"/>
      <c r="R2336" s="84"/>
      <c r="S2336" s="84"/>
      <c r="T2336" s="84"/>
    </row>
    <row r="2337" spans="17:20">
      <c r="Q2337" s="84"/>
      <c r="R2337" s="84"/>
      <c r="S2337" s="84"/>
      <c r="T2337" s="84"/>
    </row>
    <row r="2338" spans="17:20">
      <c r="Q2338" s="84"/>
      <c r="R2338" s="84"/>
      <c r="S2338" s="84"/>
      <c r="T2338" s="84"/>
    </row>
    <row r="2339" spans="17:20">
      <c r="Q2339" s="84"/>
      <c r="R2339" s="84"/>
      <c r="S2339" s="84"/>
      <c r="T2339" s="84"/>
    </row>
    <row r="2340" spans="17:20">
      <c r="Q2340" s="84"/>
      <c r="R2340" s="84"/>
      <c r="S2340" s="84"/>
      <c r="T2340" s="84"/>
    </row>
    <row r="2341" spans="17:20">
      <c r="Q2341" s="84"/>
      <c r="R2341" s="84"/>
      <c r="S2341" s="84"/>
      <c r="T2341" s="84"/>
    </row>
    <row r="2342" spans="17:20">
      <c r="Q2342" s="84"/>
      <c r="R2342" s="84"/>
      <c r="S2342" s="84"/>
      <c r="T2342" s="84"/>
    </row>
    <row r="2343" spans="17:20">
      <c r="Q2343" s="84"/>
      <c r="R2343" s="84"/>
      <c r="S2343" s="84"/>
      <c r="T2343" s="84"/>
    </row>
    <row r="2344" spans="17:20">
      <c r="Q2344" s="84"/>
      <c r="R2344" s="84"/>
      <c r="S2344" s="84"/>
      <c r="T2344" s="84"/>
    </row>
    <row r="2345" spans="17:20">
      <c r="Q2345" s="84"/>
      <c r="R2345" s="84"/>
      <c r="S2345" s="84"/>
      <c r="T2345" s="84"/>
    </row>
    <row r="2346" spans="17:20">
      <c r="Q2346" s="84"/>
      <c r="R2346" s="84"/>
      <c r="S2346" s="84"/>
      <c r="T2346" s="84"/>
    </row>
    <row r="2347" spans="17:20">
      <c r="Q2347" s="84"/>
      <c r="R2347" s="84"/>
      <c r="S2347" s="84"/>
      <c r="T2347" s="84"/>
    </row>
    <row r="2348" spans="17:20">
      <c r="Q2348" s="84"/>
      <c r="R2348" s="84"/>
      <c r="S2348" s="84"/>
      <c r="T2348" s="84"/>
    </row>
    <row r="2349" spans="17:20">
      <c r="Q2349" s="84"/>
      <c r="R2349" s="84"/>
      <c r="S2349" s="84"/>
      <c r="T2349" s="84"/>
    </row>
    <row r="2350" spans="17:20">
      <c r="Q2350" s="84"/>
      <c r="R2350" s="84"/>
      <c r="S2350" s="84"/>
      <c r="T2350" s="84"/>
    </row>
    <row r="2351" spans="17:20">
      <c r="Q2351" s="84"/>
      <c r="R2351" s="84"/>
      <c r="S2351" s="84"/>
      <c r="T2351" s="84"/>
    </row>
    <row r="2352" spans="17:20">
      <c r="Q2352" s="84"/>
      <c r="R2352" s="84"/>
      <c r="S2352" s="84"/>
      <c r="T2352" s="84"/>
    </row>
    <row r="2353" spans="17:20">
      <c r="Q2353" s="84"/>
      <c r="R2353" s="84"/>
      <c r="S2353" s="84"/>
      <c r="T2353" s="84"/>
    </row>
    <row r="2354" spans="17:20">
      <c r="Q2354" s="84"/>
      <c r="R2354" s="84"/>
      <c r="S2354" s="84"/>
      <c r="T2354" s="84"/>
    </row>
    <row r="2355" spans="17:20">
      <c r="Q2355" s="84"/>
      <c r="R2355" s="84"/>
      <c r="S2355" s="84"/>
      <c r="T2355" s="84"/>
    </row>
    <row r="2356" spans="17:20">
      <c r="Q2356" s="84"/>
      <c r="R2356" s="84"/>
      <c r="S2356" s="84"/>
      <c r="T2356" s="84"/>
    </row>
    <row r="2357" spans="17:20">
      <c r="Q2357" s="84"/>
      <c r="R2357" s="84"/>
      <c r="S2357" s="84"/>
      <c r="T2357" s="84"/>
    </row>
    <row r="2358" spans="17:20">
      <c r="Q2358" s="84"/>
      <c r="R2358" s="84"/>
      <c r="S2358" s="84"/>
      <c r="T2358" s="84"/>
    </row>
    <row r="2359" spans="17:20">
      <c r="Q2359" s="84"/>
      <c r="R2359" s="84"/>
      <c r="S2359" s="84"/>
      <c r="T2359" s="84"/>
    </row>
    <row r="2360" spans="17:20">
      <c r="Q2360" s="84"/>
      <c r="R2360" s="84"/>
      <c r="S2360" s="84"/>
      <c r="T2360" s="84"/>
    </row>
    <row r="2361" spans="17:20">
      <c r="Q2361" s="84"/>
      <c r="R2361" s="84"/>
      <c r="S2361" s="84"/>
      <c r="T2361" s="84"/>
    </row>
    <row r="2362" spans="17:20">
      <c r="Q2362" s="84"/>
      <c r="R2362" s="84"/>
      <c r="S2362" s="84"/>
      <c r="T2362" s="84"/>
    </row>
    <row r="2363" spans="17:20">
      <c r="Q2363" s="84"/>
      <c r="R2363" s="84"/>
      <c r="S2363" s="84"/>
      <c r="T2363" s="84"/>
    </row>
    <row r="2364" spans="17:20">
      <c r="Q2364" s="84"/>
      <c r="R2364" s="84"/>
      <c r="S2364" s="84"/>
      <c r="T2364" s="84"/>
    </row>
    <row r="2365" spans="17:20">
      <c r="Q2365" s="84"/>
      <c r="R2365" s="84"/>
      <c r="S2365" s="84"/>
      <c r="T2365" s="84"/>
    </row>
    <row r="2366" spans="17:20">
      <c r="Q2366" s="84"/>
      <c r="R2366" s="84"/>
      <c r="S2366" s="84"/>
      <c r="T2366" s="84"/>
    </row>
    <row r="2367" spans="17:20">
      <c r="Q2367" s="84"/>
      <c r="R2367" s="84"/>
      <c r="S2367" s="84"/>
      <c r="T2367" s="84"/>
    </row>
    <row r="2368" spans="17:20">
      <c r="Q2368" s="84"/>
      <c r="R2368" s="84"/>
      <c r="S2368" s="84"/>
      <c r="T2368" s="84"/>
    </row>
    <row r="2369" spans="17:20">
      <c r="Q2369" s="84"/>
      <c r="R2369" s="84"/>
      <c r="S2369" s="84"/>
      <c r="T2369" s="84"/>
    </row>
    <row r="2370" spans="17:20">
      <c r="Q2370" s="84"/>
      <c r="R2370" s="84"/>
      <c r="S2370" s="84"/>
      <c r="T2370" s="84"/>
    </row>
    <row r="2371" spans="17:20">
      <c r="Q2371" s="84"/>
      <c r="R2371" s="84"/>
      <c r="S2371" s="84"/>
      <c r="T2371" s="84"/>
    </row>
    <row r="2372" spans="17:20">
      <c r="Q2372" s="84"/>
      <c r="R2372" s="84"/>
      <c r="S2372" s="84"/>
      <c r="T2372" s="84"/>
    </row>
    <row r="2373" spans="17:20">
      <c r="Q2373" s="84"/>
      <c r="R2373" s="84"/>
      <c r="S2373" s="84"/>
      <c r="T2373" s="84"/>
    </row>
    <row r="2374" spans="17:20">
      <c r="Q2374" s="84"/>
      <c r="R2374" s="84"/>
      <c r="S2374" s="84"/>
      <c r="T2374" s="84"/>
    </row>
    <row r="2375" spans="17:20">
      <c r="Q2375" s="84"/>
      <c r="R2375" s="84"/>
      <c r="S2375" s="84"/>
      <c r="T2375" s="84"/>
    </row>
    <row r="2376" spans="17:20">
      <c r="Q2376" s="84"/>
      <c r="R2376" s="84"/>
      <c r="S2376" s="84"/>
      <c r="T2376" s="84"/>
    </row>
    <row r="2377" spans="17:20">
      <c r="Q2377" s="84"/>
      <c r="R2377" s="84"/>
      <c r="S2377" s="84"/>
      <c r="T2377" s="84"/>
    </row>
    <row r="2378" spans="17:20">
      <c r="Q2378" s="84"/>
      <c r="R2378" s="84"/>
      <c r="S2378" s="84"/>
      <c r="T2378" s="84"/>
    </row>
    <row r="2379" spans="17:20">
      <c r="Q2379" s="84"/>
      <c r="R2379" s="84"/>
      <c r="S2379" s="84"/>
      <c r="T2379" s="84"/>
    </row>
    <row r="2380" spans="17:20">
      <c r="Q2380" s="84"/>
      <c r="R2380" s="84"/>
      <c r="S2380" s="84"/>
      <c r="T2380" s="84"/>
    </row>
    <row r="2381" spans="17:20">
      <c r="Q2381" s="84"/>
      <c r="R2381" s="84"/>
      <c r="S2381" s="84"/>
      <c r="T2381" s="84"/>
    </row>
    <row r="2382" spans="17:20">
      <c r="Q2382" s="84"/>
      <c r="R2382" s="84"/>
      <c r="S2382" s="84"/>
      <c r="T2382" s="84"/>
    </row>
    <row r="2383" spans="17:20">
      <c r="Q2383" s="84"/>
      <c r="R2383" s="84"/>
      <c r="S2383" s="84"/>
      <c r="T2383" s="84"/>
    </row>
    <row r="2384" spans="17:20">
      <c r="Q2384" s="84"/>
      <c r="R2384" s="84"/>
      <c r="S2384" s="84"/>
      <c r="T2384" s="84"/>
    </row>
    <row r="2385" spans="17:20">
      <c r="Q2385" s="84"/>
      <c r="R2385" s="84"/>
      <c r="S2385" s="84"/>
      <c r="T2385" s="84"/>
    </row>
    <row r="2386" spans="17:20">
      <c r="Q2386" s="84"/>
      <c r="R2386" s="84"/>
      <c r="S2386" s="84"/>
      <c r="T2386" s="84"/>
    </row>
    <row r="2387" spans="17:20">
      <c r="Q2387" s="84"/>
      <c r="R2387" s="84"/>
      <c r="S2387" s="84"/>
      <c r="T2387" s="84"/>
    </row>
    <row r="2388" spans="17:20">
      <c r="Q2388" s="84"/>
      <c r="R2388" s="84"/>
      <c r="S2388" s="84"/>
      <c r="T2388" s="84"/>
    </row>
    <row r="2389" spans="17:20">
      <c r="Q2389" s="84"/>
      <c r="R2389" s="84"/>
      <c r="S2389" s="84"/>
      <c r="T2389" s="84"/>
    </row>
    <row r="2390" spans="17:20">
      <c r="Q2390" s="84"/>
      <c r="R2390" s="84"/>
      <c r="S2390" s="84"/>
      <c r="T2390" s="84"/>
    </row>
    <row r="2391" spans="17:20">
      <c r="Q2391" s="84"/>
      <c r="R2391" s="84"/>
      <c r="S2391" s="84"/>
      <c r="T2391" s="84"/>
    </row>
    <row r="2392" spans="17:20">
      <c r="Q2392" s="84"/>
      <c r="R2392" s="84"/>
      <c r="S2392" s="84"/>
      <c r="T2392" s="84"/>
    </row>
    <row r="2393" spans="17:20">
      <c r="Q2393" s="84"/>
      <c r="R2393" s="84"/>
      <c r="S2393" s="84"/>
      <c r="T2393" s="84"/>
    </row>
    <row r="2394" spans="17:20">
      <c r="Q2394" s="84"/>
      <c r="R2394" s="84"/>
      <c r="S2394" s="84"/>
      <c r="T2394" s="84"/>
    </row>
    <row r="2395" spans="17:20">
      <c r="Q2395" s="84"/>
      <c r="R2395" s="84"/>
      <c r="S2395" s="84"/>
      <c r="T2395" s="84"/>
    </row>
    <row r="2396" spans="17:20">
      <c r="Q2396" s="84"/>
      <c r="R2396" s="84"/>
      <c r="S2396" s="84"/>
      <c r="T2396" s="84"/>
    </row>
    <row r="2397" spans="17:20">
      <c r="Q2397" s="84"/>
      <c r="R2397" s="84"/>
      <c r="S2397" s="84"/>
      <c r="T2397" s="84"/>
    </row>
    <row r="2398" spans="17:20">
      <c r="Q2398" s="84"/>
      <c r="R2398" s="84"/>
      <c r="S2398" s="84"/>
      <c r="T2398" s="84"/>
    </row>
    <row r="2399" spans="17:20">
      <c r="Q2399" s="84"/>
      <c r="R2399" s="84"/>
      <c r="S2399" s="84"/>
      <c r="T2399" s="84"/>
    </row>
    <row r="2400" spans="17:20">
      <c r="Q2400" s="84"/>
      <c r="R2400" s="84"/>
      <c r="S2400" s="84"/>
      <c r="T2400" s="84"/>
    </row>
    <row r="2401" spans="17:20">
      <c r="Q2401" s="84"/>
      <c r="R2401" s="84"/>
      <c r="S2401" s="84"/>
      <c r="T2401" s="84"/>
    </row>
    <row r="2402" spans="17:20">
      <c r="Q2402" s="84"/>
      <c r="R2402" s="84"/>
      <c r="S2402" s="84"/>
      <c r="T2402" s="84"/>
    </row>
    <row r="2403" spans="17:20">
      <c r="Q2403" s="84"/>
      <c r="R2403" s="84"/>
      <c r="S2403" s="84"/>
      <c r="T2403" s="84"/>
    </row>
    <row r="2404" spans="17:20">
      <c r="Q2404" s="84"/>
      <c r="R2404" s="84"/>
      <c r="S2404" s="84"/>
      <c r="T2404" s="84"/>
    </row>
    <row r="2405" spans="17:20">
      <c r="Q2405" s="84"/>
      <c r="R2405" s="84"/>
      <c r="S2405" s="84"/>
      <c r="T2405" s="84"/>
    </row>
    <row r="2406" spans="17:20">
      <c r="Q2406" s="84"/>
      <c r="R2406" s="84"/>
      <c r="S2406" s="84"/>
      <c r="T2406" s="84"/>
    </row>
    <row r="2407" spans="17:20">
      <c r="Q2407" s="84"/>
      <c r="R2407" s="84"/>
      <c r="S2407" s="84"/>
      <c r="T2407" s="84"/>
    </row>
    <row r="2408" spans="17:20">
      <c r="Q2408" s="84"/>
      <c r="R2408" s="84"/>
      <c r="S2408" s="84"/>
      <c r="T2408" s="84"/>
    </row>
    <row r="2409" spans="17:20">
      <c r="Q2409" s="84"/>
      <c r="R2409" s="84"/>
      <c r="S2409" s="84"/>
      <c r="T2409" s="84"/>
    </row>
    <row r="2410" spans="17:20">
      <c r="Q2410" s="84"/>
      <c r="R2410" s="84"/>
      <c r="S2410" s="84"/>
      <c r="T2410" s="84"/>
    </row>
    <row r="2411" spans="17:20">
      <c r="Q2411" s="84"/>
      <c r="R2411" s="84"/>
      <c r="S2411" s="84"/>
      <c r="T2411" s="84"/>
    </row>
    <row r="2412" spans="17:20">
      <c r="Q2412" s="84"/>
      <c r="R2412" s="84"/>
      <c r="S2412" s="84"/>
      <c r="T2412" s="84"/>
    </row>
    <row r="2413" spans="17:20">
      <c r="Q2413" s="84"/>
      <c r="R2413" s="84"/>
      <c r="S2413" s="84"/>
      <c r="T2413" s="84"/>
    </row>
    <row r="2414" spans="17:20">
      <c r="Q2414" s="84"/>
      <c r="R2414" s="84"/>
      <c r="S2414" s="84"/>
      <c r="T2414" s="84"/>
    </row>
    <row r="2415" spans="17:20">
      <c r="Q2415" s="84"/>
      <c r="R2415" s="84"/>
      <c r="S2415" s="84"/>
      <c r="T2415" s="84"/>
    </row>
    <row r="2416" spans="17:20">
      <c r="Q2416" s="84"/>
      <c r="R2416" s="84"/>
      <c r="S2416" s="84"/>
      <c r="T2416" s="84"/>
    </row>
    <row r="2417" spans="17:20">
      <c r="Q2417" s="84"/>
      <c r="R2417" s="84"/>
      <c r="S2417" s="84"/>
      <c r="T2417" s="84"/>
    </row>
    <row r="2418" spans="17:20">
      <c r="Q2418" s="84"/>
      <c r="R2418" s="84"/>
      <c r="S2418" s="84"/>
      <c r="T2418" s="84"/>
    </row>
    <row r="2419" spans="17:20">
      <c r="Q2419" s="84"/>
      <c r="R2419" s="84"/>
      <c r="S2419" s="84"/>
      <c r="T2419" s="84"/>
    </row>
    <row r="2420" spans="17:20">
      <c r="Q2420" s="84"/>
      <c r="R2420" s="84"/>
      <c r="S2420" s="84"/>
      <c r="T2420" s="84"/>
    </row>
    <row r="2421" spans="17:20">
      <c r="Q2421" s="84"/>
      <c r="R2421" s="84"/>
      <c r="S2421" s="84"/>
      <c r="T2421" s="84"/>
    </row>
    <row r="2422" spans="17:20">
      <c r="Q2422" s="84"/>
      <c r="R2422" s="84"/>
      <c r="S2422" s="84"/>
      <c r="T2422" s="84"/>
    </row>
    <row r="2423" spans="17:20">
      <c r="Q2423" s="84"/>
      <c r="R2423" s="84"/>
      <c r="S2423" s="84"/>
      <c r="T2423" s="84"/>
    </row>
    <row r="2424" spans="17:20">
      <c r="Q2424" s="84"/>
      <c r="R2424" s="84"/>
      <c r="S2424" s="84"/>
      <c r="T2424" s="84"/>
    </row>
    <row r="2425" spans="17:20">
      <c r="Q2425" s="84"/>
      <c r="R2425" s="84"/>
      <c r="S2425" s="84"/>
      <c r="T2425" s="84"/>
    </row>
    <row r="2426" spans="17:20">
      <c r="Q2426" s="84"/>
      <c r="R2426" s="84"/>
      <c r="S2426" s="84"/>
      <c r="T2426" s="84"/>
    </row>
    <row r="2427" spans="17:20">
      <c r="Q2427" s="84"/>
      <c r="R2427" s="84"/>
      <c r="S2427" s="84"/>
      <c r="T2427" s="84"/>
    </row>
    <row r="2428" spans="17:20">
      <c r="Q2428" s="84"/>
      <c r="R2428" s="84"/>
      <c r="S2428" s="84"/>
      <c r="T2428" s="84"/>
    </row>
    <row r="2429" spans="17:20">
      <c r="Q2429" s="84"/>
      <c r="R2429" s="84"/>
      <c r="S2429" s="84"/>
      <c r="T2429" s="84"/>
    </row>
    <row r="2430" spans="17:20">
      <c r="Q2430" s="84"/>
      <c r="R2430" s="84"/>
      <c r="S2430" s="84"/>
      <c r="T2430" s="84"/>
    </row>
    <row r="2431" spans="17:20">
      <c r="Q2431" s="84"/>
      <c r="R2431" s="84"/>
      <c r="S2431" s="84"/>
      <c r="T2431" s="84"/>
    </row>
    <row r="2432" spans="17:20">
      <c r="Q2432" s="84"/>
      <c r="R2432" s="84"/>
      <c r="S2432" s="84"/>
      <c r="T2432" s="84"/>
    </row>
    <row r="2433" spans="17:20">
      <c r="Q2433" s="84"/>
      <c r="R2433" s="84"/>
      <c r="S2433" s="84"/>
      <c r="T2433" s="84"/>
    </row>
    <row r="2434" spans="17:20">
      <c r="Q2434" s="84"/>
      <c r="R2434" s="84"/>
      <c r="S2434" s="84"/>
      <c r="T2434" s="84"/>
    </row>
    <row r="2435" spans="17:20">
      <c r="Q2435" s="84"/>
      <c r="R2435" s="84"/>
      <c r="S2435" s="84"/>
      <c r="T2435" s="84"/>
    </row>
    <row r="2436" spans="17:20">
      <c r="Q2436" s="84"/>
      <c r="R2436" s="84"/>
      <c r="S2436" s="84"/>
      <c r="T2436" s="84"/>
    </row>
    <row r="2437" spans="17:20">
      <c r="Q2437" s="84"/>
      <c r="R2437" s="84"/>
      <c r="S2437" s="84"/>
      <c r="T2437" s="84"/>
    </row>
    <row r="2438" spans="17:20">
      <c r="Q2438" s="84"/>
      <c r="R2438" s="84"/>
      <c r="S2438" s="84"/>
      <c r="T2438" s="84"/>
    </row>
    <row r="2439" spans="17:20">
      <c r="Q2439" s="84"/>
      <c r="R2439" s="84"/>
      <c r="S2439" s="84"/>
      <c r="T2439" s="84"/>
    </row>
    <row r="2440" spans="17:20">
      <c r="Q2440" s="84"/>
      <c r="R2440" s="84"/>
      <c r="S2440" s="84"/>
      <c r="T2440" s="84"/>
    </row>
    <row r="2441" spans="17:20">
      <c r="Q2441" s="84"/>
      <c r="R2441" s="84"/>
      <c r="S2441" s="84"/>
      <c r="T2441" s="84"/>
    </row>
    <row r="2442" spans="17:20">
      <c r="Q2442" s="84"/>
      <c r="R2442" s="84"/>
      <c r="S2442" s="84"/>
      <c r="T2442" s="84"/>
    </row>
    <row r="2443" spans="17:20">
      <c r="Q2443" s="84"/>
      <c r="R2443" s="84"/>
      <c r="S2443" s="84"/>
      <c r="T2443" s="84"/>
    </row>
    <row r="2444" spans="17:20">
      <c r="Q2444" s="84"/>
      <c r="R2444" s="84"/>
      <c r="S2444" s="84"/>
      <c r="T2444" s="84"/>
    </row>
    <row r="2445" spans="17:20">
      <c r="Q2445" s="84"/>
      <c r="R2445" s="84"/>
      <c r="S2445" s="84"/>
      <c r="T2445" s="84"/>
    </row>
    <row r="2446" spans="17:20">
      <c r="Q2446" s="84"/>
      <c r="R2446" s="84"/>
      <c r="S2446" s="84"/>
      <c r="T2446" s="84"/>
    </row>
    <row r="2447" spans="17:20">
      <c r="Q2447" s="84"/>
      <c r="R2447" s="84"/>
      <c r="S2447" s="84"/>
      <c r="T2447" s="84"/>
    </row>
    <row r="2448" spans="17:20">
      <c r="Q2448" s="84"/>
      <c r="R2448" s="84"/>
      <c r="S2448" s="84"/>
      <c r="T2448" s="84"/>
    </row>
    <row r="2449" spans="17:20">
      <c r="Q2449" s="84"/>
      <c r="R2449" s="84"/>
      <c r="S2449" s="84"/>
      <c r="T2449" s="84"/>
    </row>
    <row r="2450" spans="17:20">
      <c r="Q2450" s="84"/>
      <c r="R2450" s="84"/>
      <c r="S2450" s="84"/>
      <c r="T2450" s="84"/>
    </row>
    <row r="2451" spans="17:20">
      <c r="Q2451" s="84"/>
      <c r="R2451" s="84"/>
      <c r="S2451" s="84"/>
      <c r="T2451" s="84"/>
    </row>
    <row r="2452" spans="17:20">
      <c r="Q2452" s="84"/>
      <c r="R2452" s="84"/>
      <c r="S2452" s="84"/>
      <c r="T2452" s="84"/>
    </row>
    <row r="2453" spans="17:20">
      <c r="Q2453" s="84"/>
      <c r="R2453" s="84"/>
      <c r="S2453" s="84"/>
      <c r="T2453" s="84"/>
    </row>
    <row r="2454" spans="17:20">
      <c r="Q2454" s="84"/>
      <c r="R2454" s="84"/>
      <c r="S2454" s="84"/>
      <c r="T2454" s="84"/>
    </row>
    <row r="2455" spans="17:20">
      <c r="Q2455" s="84"/>
      <c r="R2455" s="84"/>
      <c r="S2455" s="84"/>
      <c r="T2455" s="84"/>
    </row>
    <row r="2456" spans="17:20">
      <c r="Q2456" s="84"/>
      <c r="R2456" s="84"/>
      <c r="S2456" s="84"/>
      <c r="T2456" s="84"/>
    </row>
    <row r="2457" spans="17:20">
      <c r="Q2457" s="84"/>
      <c r="R2457" s="84"/>
      <c r="S2457" s="84"/>
      <c r="T2457" s="84"/>
    </row>
    <row r="2458" spans="17:20">
      <c r="Q2458" s="84"/>
      <c r="R2458" s="84"/>
      <c r="S2458" s="84"/>
      <c r="T2458" s="84"/>
    </row>
    <row r="2459" spans="17:20">
      <c r="Q2459" s="84"/>
      <c r="R2459" s="84"/>
      <c r="S2459" s="84"/>
      <c r="T2459" s="84"/>
    </row>
    <row r="2460" spans="17:20">
      <c r="Q2460" s="84"/>
      <c r="R2460" s="84"/>
      <c r="S2460" s="84"/>
      <c r="T2460" s="84"/>
    </row>
    <row r="2461" spans="17:20">
      <c r="Q2461" s="84"/>
      <c r="R2461" s="84"/>
      <c r="S2461" s="84"/>
      <c r="T2461" s="84"/>
    </row>
    <row r="2462" spans="17:20">
      <c r="Q2462" s="84"/>
      <c r="R2462" s="84"/>
      <c r="S2462" s="84"/>
      <c r="T2462" s="84"/>
    </row>
    <row r="2463" spans="17:20">
      <c r="Q2463" s="84"/>
      <c r="R2463" s="84"/>
      <c r="S2463" s="84"/>
      <c r="T2463" s="84"/>
    </row>
    <row r="2464" spans="17:20">
      <c r="Q2464" s="84"/>
      <c r="R2464" s="84"/>
      <c r="S2464" s="84"/>
      <c r="T2464" s="84"/>
    </row>
    <row r="2465" spans="17:20">
      <c r="Q2465" s="84"/>
      <c r="R2465" s="84"/>
      <c r="S2465" s="84"/>
      <c r="T2465" s="84"/>
    </row>
    <row r="2466" spans="17:20">
      <c r="Q2466" s="84"/>
      <c r="R2466" s="84"/>
      <c r="S2466" s="84"/>
      <c r="T2466" s="84"/>
    </row>
    <row r="2467" spans="17:20">
      <c r="Q2467" s="84"/>
      <c r="R2467" s="84"/>
      <c r="S2467" s="84"/>
      <c r="T2467" s="84"/>
    </row>
    <row r="2468" spans="17:20">
      <c r="Q2468" s="84"/>
      <c r="R2468" s="84"/>
      <c r="S2468" s="84"/>
      <c r="T2468" s="84"/>
    </row>
    <row r="2469" spans="17:20">
      <c r="Q2469" s="84"/>
      <c r="R2469" s="84"/>
      <c r="S2469" s="84"/>
      <c r="T2469" s="84"/>
    </row>
    <row r="2470" spans="17:20">
      <c r="Q2470" s="84"/>
      <c r="R2470" s="84"/>
      <c r="S2470" s="84"/>
      <c r="T2470" s="84"/>
    </row>
    <row r="2471" spans="17:20">
      <c r="Q2471" s="84"/>
      <c r="R2471" s="84"/>
      <c r="S2471" s="84"/>
      <c r="T2471" s="84"/>
    </row>
    <row r="2472" spans="17:20">
      <c r="Q2472" s="84"/>
      <c r="R2472" s="84"/>
      <c r="S2472" s="84"/>
      <c r="T2472" s="84"/>
    </row>
    <row r="2473" spans="17:20">
      <c r="Q2473" s="84"/>
      <c r="R2473" s="84"/>
      <c r="S2473" s="84"/>
      <c r="T2473" s="84"/>
    </row>
    <row r="2474" spans="17:20">
      <c r="Q2474" s="84"/>
      <c r="R2474" s="84"/>
      <c r="S2474" s="84"/>
      <c r="T2474" s="84"/>
    </row>
    <row r="2475" spans="17:20">
      <c r="Q2475" s="84"/>
      <c r="R2475" s="84"/>
      <c r="S2475" s="84"/>
      <c r="T2475" s="84"/>
    </row>
    <row r="2476" spans="17:20">
      <c r="Q2476" s="84"/>
      <c r="R2476" s="84"/>
      <c r="S2476" s="84"/>
      <c r="T2476" s="84"/>
    </row>
    <row r="2477" spans="17:20">
      <c r="Q2477" s="84"/>
      <c r="R2477" s="84"/>
      <c r="S2477" s="84"/>
      <c r="T2477" s="84"/>
    </row>
    <row r="2478" spans="17:20">
      <c r="Q2478" s="84"/>
      <c r="R2478" s="84"/>
      <c r="S2478" s="84"/>
      <c r="T2478" s="84"/>
    </row>
    <row r="2479" spans="17:20">
      <c r="Q2479" s="84"/>
      <c r="R2479" s="84"/>
      <c r="S2479" s="84"/>
      <c r="T2479" s="84"/>
    </row>
    <row r="2480" spans="17:20">
      <c r="Q2480" s="84"/>
      <c r="R2480" s="84"/>
      <c r="S2480" s="84"/>
      <c r="T2480" s="84"/>
    </row>
    <row r="2481" spans="17:20">
      <c r="Q2481" s="84"/>
      <c r="R2481" s="84"/>
      <c r="S2481" s="84"/>
      <c r="T2481" s="84"/>
    </row>
    <row r="2482" spans="17:20">
      <c r="Q2482" s="84"/>
      <c r="R2482" s="84"/>
      <c r="S2482" s="84"/>
      <c r="T2482" s="84"/>
    </row>
    <row r="2483" spans="17:20">
      <c r="Q2483" s="84"/>
      <c r="R2483" s="84"/>
      <c r="S2483" s="84"/>
      <c r="T2483" s="84"/>
    </row>
    <row r="2484" spans="17:20">
      <c r="Q2484" s="84"/>
      <c r="R2484" s="84"/>
      <c r="S2484" s="84"/>
      <c r="T2484" s="84"/>
    </row>
    <row r="2485" spans="17:20">
      <c r="Q2485" s="84"/>
      <c r="R2485" s="84"/>
      <c r="S2485" s="84"/>
      <c r="T2485" s="84"/>
    </row>
    <row r="2486" spans="17:20">
      <c r="Q2486" s="84"/>
      <c r="R2486" s="84"/>
      <c r="S2486" s="84"/>
      <c r="T2486" s="84"/>
    </row>
    <row r="2487" spans="17:20">
      <c r="Q2487" s="84"/>
      <c r="R2487" s="84"/>
      <c r="S2487" s="84"/>
      <c r="T2487" s="84"/>
    </row>
    <row r="2488" spans="17:20">
      <c r="Q2488" s="84"/>
      <c r="R2488" s="84"/>
      <c r="S2488" s="84"/>
      <c r="T2488" s="84"/>
    </row>
    <row r="2489" spans="17:20">
      <c r="Q2489" s="84"/>
      <c r="R2489" s="84"/>
      <c r="S2489" s="84"/>
      <c r="T2489" s="84"/>
    </row>
    <row r="2490" spans="17:20">
      <c r="Q2490" s="84"/>
      <c r="R2490" s="84"/>
      <c r="S2490" s="84"/>
      <c r="T2490" s="84"/>
    </row>
    <row r="2491" spans="17:20">
      <c r="Q2491" s="84"/>
      <c r="R2491" s="84"/>
      <c r="S2491" s="84"/>
      <c r="T2491" s="84"/>
    </row>
    <row r="2492" spans="17:20">
      <c r="Q2492" s="84"/>
      <c r="R2492" s="84"/>
      <c r="S2492" s="84"/>
      <c r="T2492" s="84"/>
    </row>
    <row r="2493" spans="17:20">
      <c r="Q2493" s="84"/>
      <c r="R2493" s="84"/>
      <c r="S2493" s="84"/>
      <c r="T2493" s="84"/>
    </row>
    <row r="2494" spans="17:20">
      <c r="Q2494" s="84"/>
      <c r="R2494" s="84"/>
      <c r="S2494" s="84"/>
      <c r="T2494" s="84"/>
    </row>
    <row r="2495" spans="17:20">
      <c r="Q2495" s="84"/>
      <c r="R2495" s="84"/>
      <c r="S2495" s="84"/>
      <c r="T2495" s="84"/>
    </row>
    <row r="2496" spans="17:20">
      <c r="Q2496" s="84"/>
      <c r="R2496" s="84"/>
      <c r="S2496" s="84"/>
      <c r="T2496" s="84"/>
    </row>
    <row r="2497" spans="17:20">
      <c r="Q2497" s="84"/>
      <c r="R2497" s="84"/>
      <c r="S2497" s="84"/>
      <c r="T2497" s="84"/>
    </row>
    <row r="2498" spans="17:20">
      <c r="Q2498" s="84"/>
      <c r="R2498" s="84"/>
      <c r="S2498" s="84"/>
      <c r="T2498" s="84"/>
    </row>
    <row r="2499" spans="17:20">
      <c r="Q2499" s="84"/>
      <c r="R2499" s="84"/>
      <c r="S2499" s="84"/>
      <c r="T2499" s="84"/>
    </row>
    <row r="2500" spans="17:20">
      <c r="Q2500" s="84"/>
      <c r="R2500" s="84"/>
      <c r="S2500" s="84"/>
      <c r="T2500" s="84"/>
    </row>
    <row r="2501" spans="17:20">
      <c r="Q2501" s="84"/>
      <c r="R2501" s="84"/>
      <c r="S2501" s="84"/>
      <c r="T2501" s="84"/>
    </row>
    <row r="2502" spans="17:20">
      <c r="Q2502" s="84"/>
      <c r="R2502" s="84"/>
      <c r="S2502" s="84"/>
      <c r="T2502" s="84"/>
    </row>
    <row r="2503" spans="17:20">
      <c r="Q2503" s="84"/>
      <c r="R2503" s="84"/>
      <c r="S2503" s="84"/>
      <c r="T2503" s="84"/>
    </row>
    <row r="2504" spans="17:20">
      <c r="Q2504" s="84"/>
      <c r="R2504" s="84"/>
      <c r="S2504" s="84"/>
      <c r="T2504" s="84"/>
    </row>
    <row r="2505" spans="17:20">
      <c r="Q2505" s="84"/>
      <c r="R2505" s="84"/>
      <c r="S2505" s="84"/>
      <c r="T2505" s="84"/>
    </row>
    <row r="2506" spans="17:20">
      <c r="Q2506" s="84"/>
      <c r="R2506" s="84"/>
      <c r="S2506" s="84"/>
      <c r="T2506" s="84"/>
    </row>
    <row r="2507" spans="17:20">
      <c r="Q2507" s="84"/>
      <c r="R2507" s="84"/>
      <c r="S2507" s="84"/>
      <c r="T2507" s="84"/>
    </row>
    <row r="2508" spans="17:20">
      <c r="Q2508" s="84"/>
      <c r="R2508" s="84"/>
      <c r="S2508" s="84"/>
      <c r="T2508" s="84"/>
    </row>
    <row r="2509" spans="17:20">
      <c r="Q2509" s="84"/>
      <c r="R2509" s="84"/>
      <c r="S2509" s="84"/>
      <c r="T2509" s="84"/>
    </row>
    <row r="2510" spans="17:20">
      <c r="Q2510" s="84"/>
      <c r="R2510" s="84"/>
      <c r="S2510" s="84"/>
      <c r="T2510" s="84"/>
    </row>
    <row r="2511" spans="17:20">
      <c r="Q2511" s="84"/>
      <c r="R2511" s="84"/>
      <c r="S2511" s="84"/>
      <c r="T2511" s="84"/>
    </row>
    <row r="2512" spans="17:20">
      <c r="Q2512" s="84"/>
      <c r="R2512" s="84"/>
      <c r="S2512" s="84"/>
      <c r="T2512" s="84"/>
    </row>
    <row r="2513" spans="17:20">
      <c r="Q2513" s="84"/>
      <c r="R2513" s="84"/>
      <c r="S2513" s="84"/>
      <c r="T2513" s="84"/>
    </row>
    <row r="2514" spans="17:20">
      <c r="Q2514" s="84"/>
      <c r="R2514" s="84"/>
      <c r="S2514" s="84"/>
      <c r="T2514" s="84"/>
    </row>
    <row r="2515" spans="17:20">
      <c r="Q2515" s="84"/>
      <c r="R2515" s="84"/>
      <c r="S2515" s="84"/>
      <c r="T2515" s="84"/>
    </row>
    <row r="2516" spans="17:20">
      <c r="Q2516" s="84"/>
      <c r="R2516" s="84"/>
      <c r="S2516" s="84"/>
      <c r="T2516" s="84"/>
    </row>
    <row r="2517" spans="17:20">
      <c r="Q2517" s="84"/>
      <c r="R2517" s="84"/>
      <c r="S2517" s="84"/>
      <c r="T2517" s="84"/>
    </row>
    <row r="2518" spans="17:20">
      <c r="Q2518" s="84"/>
      <c r="R2518" s="84"/>
      <c r="S2518" s="84"/>
      <c r="T2518" s="84"/>
    </row>
    <row r="2519" spans="17:20">
      <c r="Q2519" s="84"/>
      <c r="R2519" s="84"/>
      <c r="S2519" s="84"/>
      <c r="T2519" s="84"/>
    </row>
    <row r="2520" spans="17:20">
      <c r="Q2520" s="84"/>
      <c r="R2520" s="84"/>
      <c r="S2520" s="84"/>
      <c r="T2520" s="84"/>
    </row>
    <row r="2521" spans="17:20">
      <c r="Q2521" s="84"/>
      <c r="R2521" s="84"/>
      <c r="S2521" s="84"/>
      <c r="T2521" s="84"/>
    </row>
    <row r="2522" spans="17:20">
      <c r="Q2522" s="84"/>
      <c r="R2522" s="84"/>
      <c r="S2522" s="84"/>
      <c r="T2522" s="84"/>
    </row>
    <row r="2523" spans="17:20">
      <c r="Q2523" s="84"/>
      <c r="R2523" s="84"/>
      <c r="S2523" s="84"/>
      <c r="T2523" s="84"/>
    </row>
    <row r="2524" spans="17:20">
      <c r="Q2524" s="84"/>
      <c r="R2524" s="84"/>
      <c r="S2524" s="84"/>
      <c r="T2524" s="84"/>
    </row>
    <row r="2525" spans="17:20">
      <c r="Q2525" s="84"/>
      <c r="R2525" s="84"/>
      <c r="S2525" s="84"/>
      <c r="T2525" s="84"/>
    </row>
    <row r="2526" spans="17:20">
      <c r="Q2526" s="84"/>
      <c r="R2526" s="84"/>
      <c r="S2526" s="84"/>
      <c r="T2526" s="84"/>
    </row>
    <row r="2527" spans="17:20">
      <c r="Q2527" s="84"/>
      <c r="R2527" s="84"/>
      <c r="S2527" s="84"/>
      <c r="T2527" s="84"/>
    </row>
    <row r="2528" spans="17:20">
      <c r="Q2528" s="84"/>
      <c r="R2528" s="84"/>
      <c r="S2528" s="84"/>
      <c r="T2528" s="84"/>
    </row>
    <row r="2529" spans="17:20">
      <c r="Q2529" s="84"/>
      <c r="R2529" s="84"/>
      <c r="S2529" s="84"/>
      <c r="T2529" s="84"/>
    </row>
    <row r="2530" spans="17:20">
      <c r="Q2530" s="84"/>
      <c r="R2530" s="84"/>
      <c r="S2530" s="84"/>
      <c r="T2530" s="84"/>
    </row>
    <row r="2531" spans="17:20">
      <c r="Q2531" s="84"/>
      <c r="R2531" s="84"/>
      <c r="S2531" s="84"/>
      <c r="T2531" s="84"/>
    </row>
    <row r="2532" spans="17:20">
      <c r="Q2532" s="84"/>
      <c r="R2532" s="84"/>
      <c r="S2532" s="84"/>
      <c r="T2532" s="84"/>
    </row>
    <row r="2533" spans="17:20">
      <c r="Q2533" s="84"/>
      <c r="R2533" s="84"/>
      <c r="S2533" s="84"/>
      <c r="T2533" s="84"/>
    </row>
    <row r="2534" spans="17:20">
      <c r="Q2534" s="84"/>
      <c r="R2534" s="84"/>
      <c r="S2534" s="84"/>
      <c r="T2534" s="84"/>
    </row>
    <row r="2535" spans="17:20">
      <c r="Q2535" s="84"/>
      <c r="R2535" s="84"/>
      <c r="S2535" s="84"/>
      <c r="T2535" s="84"/>
    </row>
    <row r="2536" spans="17:20">
      <c r="Q2536" s="84"/>
      <c r="R2536" s="84"/>
      <c r="S2536" s="84"/>
      <c r="T2536" s="84"/>
    </row>
    <row r="2537" spans="17:20">
      <c r="Q2537" s="84"/>
      <c r="R2537" s="84"/>
      <c r="S2537" s="84"/>
      <c r="T2537" s="84"/>
    </row>
    <row r="2538" spans="17:20">
      <c r="Q2538" s="84"/>
      <c r="R2538" s="84"/>
      <c r="S2538" s="84"/>
      <c r="T2538" s="84"/>
    </row>
    <row r="2539" spans="17:20">
      <c r="Q2539" s="84"/>
      <c r="R2539" s="84"/>
      <c r="S2539" s="84"/>
      <c r="T2539" s="84"/>
    </row>
    <row r="2540" spans="17:20">
      <c r="Q2540" s="84"/>
      <c r="R2540" s="84"/>
      <c r="S2540" s="84"/>
      <c r="T2540" s="84"/>
    </row>
    <row r="2541" spans="17:20">
      <c r="Q2541" s="84"/>
      <c r="R2541" s="84"/>
      <c r="S2541" s="84"/>
      <c r="T2541" s="84"/>
    </row>
    <row r="2542" spans="17:20">
      <c r="Q2542" s="84"/>
      <c r="R2542" s="84"/>
      <c r="S2542" s="84"/>
      <c r="T2542" s="84"/>
    </row>
    <row r="2543" spans="17:20">
      <c r="Q2543" s="84"/>
      <c r="R2543" s="84"/>
      <c r="S2543" s="84"/>
      <c r="T2543" s="84"/>
    </row>
    <row r="2544" spans="17:20">
      <c r="Q2544" s="84"/>
      <c r="R2544" s="84"/>
      <c r="S2544" s="84"/>
      <c r="T2544" s="84"/>
    </row>
    <row r="2545" spans="17:20">
      <c r="Q2545" s="84"/>
      <c r="R2545" s="84"/>
      <c r="S2545" s="84"/>
      <c r="T2545" s="84"/>
    </row>
    <row r="2546" spans="17:20">
      <c r="Q2546" s="84"/>
      <c r="R2546" s="84"/>
      <c r="S2546" s="84"/>
      <c r="T2546" s="84"/>
    </row>
    <row r="2547" spans="17:20">
      <c r="Q2547" s="84"/>
      <c r="R2547" s="84"/>
      <c r="S2547" s="84"/>
      <c r="T2547" s="84"/>
    </row>
    <row r="2548" spans="17:20">
      <c r="Q2548" s="84"/>
      <c r="R2548" s="84"/>
      <c r="S2548" s="84"/>
      <c r="T2548" s="84"/>
    </row>
    <row r="2549" spans="17:20">
      <c r="Q2549" s="84"/>
      <c r="R2549" s="84"/>
      <c r="S2549" s="84"/>
      <c r="T2549" s="84"/>
    </row>
    <row r="2550" spans="17:20">
      <c r="Q2550" s="84"/>
      <c r="R2550" s="84"/>
      <c r="S2550" s="84"/>
      <c r="T2550" s="84"/>
    </row>
    <row r="2551" spans="17:20">
      <c r="Q2551" s="84"/>
      <c r="R2551" s="84"/>
      <c r="S2551" s="84"/>
      <c r="T2551" s="84"/>
    </row>
    <row r="2552" spans="17:20">
      <c r="Q2552" s="84"/>
      <c r="R2552" s="84"/>
      <c r="S2552" s="84"/>
      <c r="T2552" s="84"/>
    </row>
    <row r="2553" spans="17:20">
      <c r="Q2553" s="84"/>
      <c r="R2553" s="84"/>
      <c r="S2553" s="84"/>
      <c r="T2553" s="84"/>
    </row>
    <row r="2554" spans="17:20">
      <c r="Q2554" s="84"/>
      <c r="R2554" s="84"/>
      <c r="S2554" s="84"/>
      <c r="T2554" s="84"/>
    </row>
    <row r="2555" spans="17:20">
      <c r="Q2555" s="84"/>
      <c r="R2555" s="84"/>
      <c r="S2555" s="84"/>
      <c r="T2555" s="84"/>
    </row>
    <row r="2556" spans="17:20">
      <c r="Q2556" s="84"/>
      <c r="R2556" s="84"/>
      <c r="S2556" s="84"/>
      <c r="T2556" s="84"/>
    </row>
    <row r="2557" spans="17:20">
      <c r="Q2557" s="84"/>
      <c r="R2557" s="84"/>
      <c r="S2557" s="84"/>
      <c r="T2557" s="84"/>
    </row>
    <row r="2558" spans="17:20">
      <c r="Q2558" s="84"/>
      <c r="R2558" s="84"/>
      <c r="S2558" s="84"/>
      <c r="T2558" s="84"/>
    </row>
    <row r="2559" spans="17:20">
      <c r="Q2559" s="84"/>
      <c r="R2559" s="84"/>
      <c r="S2559" s="84"/>
      <c r="T2559" s="84"/>
    </row>
    <row r="2560" spans="17:20">
      <c r="Q2560" s="84"/>
      <c r="R2560" s="84"/>
      <c r="S2560" s="84"/>
      <c r="T2560" s="84"/>
    </row>
    <row r="2561" spans="17:20">
      <c r="Q2561" s="84"/>
      <c r="R2561" s="84"/>
      <c r="S2561" s="84"/>
      <c r="T2561" s="84"/>
    </row>
    <row r="2562" spans="17:20">
      <c r="Q2562" s="84"/>
      <c r="R2562" s="84"/>
      <c r="S2562" s="84"/>
      <c r="T2562" s="84"/>
    </row>
    <row r="2563" spans="17:20">
      <c r="Q2563" s="84"/>
      <c r="R2563" s="84"/>
      <c r="S2563" s="84"/>
      <c r="T2563" s="84"/>
    </row>
    <row r="2564" spans="17:20">
      <c r="Q2564" s="84"/>
      <c r="R2564" s="84"/>
      <c r="S2564" s="84"/>
      <c r="T2564" s="84"/>
    </row>
    <row r="2565" spans="17:20">
      <c r="Q2565" s="84"/>
      <c r="R2565" s="84"/>
      <c r="S2565" s="84"/>
      <c r="T2565" s="84"/>
    </row>
    <row r="2566" spans="17:20">
      <c r="Q2566" s="84"/>
      <c r="R2566" s="84"/>
      <c r="S2566" s="84"/>
      <c r="T2566" s="84"/>
    </row>
    <row r="2567" spans="17:20">
      <c r="Q2567" s="84"/>
      <c r="R2567" s="84"/>
      <c r="S2567" s="84"/>
      <c r="T2567" s="84"/>
    </row>
    <row r="2568" spans="17:20">
      <c r="Q2568" s="84"/>
      <c r="R2568" s="84"/>
      <c r="S2568" s="84"/>
      <c r="T2568" s="84"/>
    </row>
    <row r="2569" spans="17:20">
      <c r="Q2569" s="84"/>
      <c r="R2569" s="84"/>
      <c r="S2569" s="84"/>
      <c r="T2569" s="84"/>
    </row>
    <row r="2570" spans="17:20">
      <c r="Q2570" s="84"/>
      <c r="R2570" s="84"/>
      <c r="S2570" s="84"/>
      <c r="T2570" s="84"/>
    </row>
    <row r="2571" spans="17:20">
      <c r="Q2571" s="84"/>
      <c r="R2571" s="84"/>
      <c r="S2571" s="84"/>
      <c r="T2571" s="84"/>
    </row>
    <row r="2572" spans="17:20">
      <c r="Q2572" s="84"/>
      <c r="R2572" s="84"/>
      <c r="S2572" s="84"/>
      <c r="T2572" s="84"/>
    </row>
    <row r="2573" spans="17:20">
      <c r="Q2573" s="84"/>
      <c r="R2573" s="84"/>
      <c r="S2573" s="84"/>
      <c r="T2573" s="84"/>
    </row>
    <row r="2574" spans="17:20">
      <c r="Q2574" s="84"/>
      <c r="R2574" s="84"/>
      <c r="S2574" s="84"/>
      <c r="T2574" s="84"/>
    </row>
    <row r="2575" spans="17:20">
      <c r="Q2575" s="84"/>
      <c r="R2575" s="84"/>
      <c r="S2575" s="84"/>
      <c r="T2575" s="84"/>
    </row>
    <row r="2576" spans="17:20">
      <c r="Q2576" s="84"/>
      <c r="R2576" s="84"/>
      <c r="S2576" s="84"/>
      <c r="T2576" s="84"/>
    </row>
    <row r="2577" spans="17:20">
      <c r="Q2577" s="84"/>
      <c r="R2577" s="84"/>
      <c r="S2577" s="84"/>
      <c r="T2577" s="84"/>
    </row>
    <row r="2578" spans="17:20">
      <c r="Q2578" s="84"/>
      <c r="R2578" s="84"/>
      <c r="S2578" s="84"/>
      <c r="T2578" s="84"/>
    </row>
    <row r="2579" spans="17:20">
      <c r="Q2579" s="84"/>
      <c r="R2579" s="84"/>
      <c r="S2579" s="84"/>
      <c r="T2579" s="84"/>
    </row>
    <row r="2580" spans="17:20">
      <c r="Q2580" s="84"/>
      <c r="R2580" s="84"/>
      <c r="S2580" s="84"/>
      <c r="T2580" s="84"/>
    </row>
    <row r="2581" spans="17:20">
      <c r="Q2581" s="84"/>
      <c r="R2581" s="84"/>
      <c r="S2581" s="84"/>
      <c r="T2581" s="84"/>
    </row>
    <row r="2582" spans="17:20">
      <c r="Q2582" s="84"/>
      <c r="R2582" s="84"/>
      <c r="S2582" s="84"/>
      <c r="T2582" s="84"/>
    </row>
    <row r="2583" spans="17:20">
      <c r="Q2583" s="84"/>
      <c r="R2583" s="84"/>
      <c r="S2583" s="84"/>
      <c r="T2583" s="84"/>
    </row>
    <row r="2584" spans="17:20">
      <c r="Q2584" s="84"/>
      <c r="R2584" s="84"/>
      <c r="S2584" s="84"/>
      <c r="T2584" s="84"/>
    </row>
    <row r="2585" spans="17:20">
      <c r="Q2585" s="84"/>
      <c r="R2585" s="84"/>
      <c r="S2585" s="84"/>
      <c r="T2585" s="84"/>
    </row>
    <row r="2586" spans="17:20">
      <c r="Q2586" s="84"/>
      <c r="R2586" s="84"/>
      <c r="S2586" s="84"/>
      <c r="T2586" s="84"/>
    </row>
    <row r="2587" spans="17:20">
      <c r="Q2587" s="84"/>
      <c r="R2587" s="84"/>
      <c r="S2587" s="84"/>
      <c r="T2587" s="84"/>
    </row>
    <row r="2588" spans="17:20">
      <c r="Q2588" s="84"/>
      <c r="R2588" s="84"/>
      <c r="S2588" s="84"/>
      <c r="T2588" s="84"/>
    </row>
    <row r="2589" spans="17:20">
      <c r="Q2589" s="84"/>
      <c r="R2589" s="84"/>
      <c r="S2589" s="84"/>
      <c r="T2589" s="84"/>
    </row>
    <row r="2590" spans="17:20">
      <c r="Q2590" s="84"/>
      <c r="R2590" s="84"/>
      <c r="S2590" s="84"/>
      <c r="T2590" s="84"/>
    </row>
    <row r="2591" spans="17:20">
      <c r="Q2591" s="84"/>
      <c r="R2591" s="84"/>
      <c r="S2591" s="84"/>
      <c r="T2591" s="84"/>
    </row>
    <row r="2592" spans="17:20">
      <c r="Q2592" s="84"/>
      <c r="R2592" s="84"/>
      <c r="S2592" s="84"/>
      <c r="T2592" s="84"/>
    </row>
    <row r="2593" spans="17:20">
      <c r="Q2593" s="84"/>
      <c r="R2593" s="84"/>
      <c r="S2593" s="84"/>
      <c r="T2593" s="84"/>
    </row>
    <row r="2594" spans="17:20">
      <c r="Q2594" s="84"/>
      <c r="R2594" s="84"/>
      <c r="S2594" s="84"/>
      <c r="T2594" s="84"/>
    </row>
    <row r="2595" spans="17:20">
      <c r="Q2595" s="84"/>
      <c r="R2595" s="84"/>
      <c r="S2595" s="84"/>
      <c r="T2595" s="84"/>
    </row>
    <row r="2596" spans="17:20">
      <c r="Q2596" s="84"/>
      <c r="R2596" s="84"/>
      <c r="S2596" s="84"/>
      <c r="T2596" s="84"/>
    </row>
    <row r="2597" spans="17:20">
      <c r="Q2597" s="84"/>
      <c r="R2597" s="84"/>
      <c r="S2597" s="84"/>
      <c r="T2597" s="84"/>
    </row>
    <row r="2598" spans="17:20">
      <c r="Q2598" s="84"/>
      <c r="R2598" s="84"/>
      <c r="S2598" s="84"/>
      <c r="T2598" s="84"/>
    </row>
    <row r="2599" spans="17:20">
      <c r="Q2599" s="84"/>
      <c r="R2599" s="84"/>
      <c r="S2599" s="84"/>
      <c r="T2599" s="84"/>
    </row>
    <row r="2600" spans="17:20">
      <c r="Q2600" s="84"/>
      <c r="R2600" s="84"/>
      <c r="S2600" s="84"/>
      <c r="T2600" s="84"/>
    </row>
    <row r="2601" spans="17:20">
      <c r="Q2601" s="84"/>
      <c r="R2601" s="84"/>
      <c r="S2601" s="84"/>
      <c r="T2601" s="84"/>
    </row>
    <row r="2602" spans="17:20">
      <c r="Q2602" s="84"/>
      <c r="R2602" s="84"/>
      <c r="S2602" s="84"/>
      <c r="T2602" s="84"/>
    </row>
    <row r="2603" spans="17:20">
      <c r="Q2603" s="84"/>
      <c r="R2603" s="84"/>
      <c r="S2603" s="84"/>
      <c r="T2603" s="84"/>
    </row>
    <row r="2604" spans="17:20">
      <c r="Q2604" s="84"/>
      <c r="R2604" s="84"/>
      <c r="S2604" s="84"/>
      <c r="T2604" s="84"/>
    </row>
    <row r="2605" spans="17:20">
      <c r="Q2605" s="84"/>
      <c r="R2605" s="84"/>
      <c r="S2605" s="84"/>
      <c r="T2605" s="84"/>
    </row>
    <row r="2606" spans="17:20">
      <c r="Q2606" s="84"/>
      <c r="R2606" s="84"/>
      <c r="S2606" s="84"/>
      <c r="T2606" s="84"/>
    </row>
    <row r="2607" spans="17:20">
      <c r="Q2607" s="84"/>
      <c r="R2607" s="84"/>
      <c r="S2607" s="84"/>
      <c r="T2607" s="84"/>
    </row>
    <row r="2608" spans="17:20">
      <c r="Q2608" s="84"/>
      <c r="R2608" s="84"/>
      <c r="S2608" s="84"/>
      <c r="T2608" s="84"/>
    </row>
    <row r="2609" spans="17:20">
      <c r="Q2609" s="84"/>
      <c r="R2609" s="84"/>
      <c r="S2609" s="84"/>
      <c r="T2609" s="84"/>
    </row>
    <row r="2610" spans="17:20">
      <c r="Q2610" s="84"/>
      <c r="R2610" s="84"/>
      <c r="S2610" s="84"/>
      <c r="T2610" s="84"/>
    </row>
    <row r="2611" spans="17:20">
      <c r="Q2611" s="84"/>
      <c r="R2611" s="84"/>
      <c r="S2611" s="84"/>
      <c r="T2611" s="84"/>
    </row>
    <row r="2612" spans="17:20">
      <c r="Q2612" s="84"/>
      <c r="R2612" s="84"/>
      <c r="S2612" s="84"/>
      <c r="T2612" s="84"/>
    </row>
    <row r="2613" spans="17:20">
      <c r="Q2613" s="84"/>
      <c r="R2613" s="84"/>
      <c r="S2613" s="84"/>
      <c r="T2613" s="84"/>
    </row>
    <row r="2614" spans="17:20">
      <c r="Q2614" s="84"/>
      <c r="R2614" s="84"/>
      <c r="S2614" s="84"/>
      <c r="T2614" s="84"/>
    </row>
    <row r="2615" spans="17:20">
      <c r="Q2615" s="84"/>
      <c r="R2615" s="84"/>
      <c r="S2615" s="84"/>
      <c r="T2615" s="84"/>
    </row>
    <row r="2616" spans="17:20">
      <c r="Q2616" s="84"/>
      <c r="R2616" s="84"/>
      <c r="S2616" s="84"/>
      <c r="T2616" s="84"/>
    </row>
    <row r="2617" spans="17:20">
      <c r="Q2617" s="84"/>
      <c r="R2617" s="84"/>
      <c r="S2617" s="84"/>
      <c r="T2617" s="84"/>
    </row>
    <row r="2618" spans="17:20">
      <c r="Q2618" s="84"/>
      <c r="R2618" s="84"/>
      <c r="S2618" s="84"/>
      <c r="T2618" s="84"/>
    </row>
    <row r="2619" spans="17:20">
      <c r="Q2619" s="84"/>
      <c r="R2619" s="84"/>
      <c r="S2619" s="84"/>
      <c r="T2619" s="84"/>
    </row>
    <row r="2620" spans="17:20">
      <c r="Q2620" s="84"/>
      <c r="R2620" s="84"/>
      <c r="S2620" s="84"/>
      <c r="T2620" s="84"/>
    </row>
    <row r="2621" spans="17:20">
      <c r="Q2621" s="84"/>
      <c r="R2621" s="84"/>
      <c r="S2621" s="84"/>
      <c r="T2621" s="84"/>
    </row>
    <row r="2622" spans="17:20">
      <c r="Q2622" s="84"/>
      <c r="R2622" s="84"/>
      <c r="S2622" s="84"/>
      <c r="T2622" s="84"/>
    </row>
    <row r="2623" spans="17:20">
      <c r="Q2623" s="84"/>
      <c r="R2623" s="84"/>
      <c r="S2623" s="84"/>
      <c r="T2623" s="84"/>
    </row>
    <row r="2624" spans="17:20">
      <c r="Q2624" s="84"/>
      <c r="R2624" s="84"/>
      <c r="S2624" s="84"/>
      <c r="T2624" s="84"/>
    </row>
    <row r="2625" spans="17:20">
      <c r="Q2625" s="84"/>
      <c r="R2625" s="84"/>
      <c r="S2625" s="84"/>
      <c r="T2625" s="84"/>
    </row>
    <row r="2626" spans="17:20">
      <c r="Q2626" s="84"/>
      <c r="R2626" s="84"/>
      <c r="S2626" s="84"/>
      <c r="T2626" s="84"/>
    </row>
    <row r="2627" spans="17:20">
      <c r="Q2627" s="84"/>
      <c r="R2627" s="84"/>
      <c r="S2627" s="84"/>
      <c r="T2627" s="84"/>
    </row>
    <row r="2628" spans="17:20">
      <c r="Q2628" s="84"/>
      <c r="R2628" s="84"/>
      <c r="S2628" s="84"/>
      <c r="T2628" s="84"/>
    </row>
    <row r="2629" spans="17:20">
      <c r="Q2629" s="84"/>
      <c r="R2629" s="84"/>
      <c r="S2629" s="84"/>
      <c r="T2629" s="84"/>
    </row>
    <row r="2630" spans="17:20">
      <c r="Q2630" s="84"/>
      <c r="R2630" s="84"/>
      <c r="S2630" s="84"/>
      <c r="T2630" s="84"/>
    </row>
    <row r="2631" spans="17:20">
      <c r="Q2631" s="84"/>
      <c r="R2631" s="84"/>
      <c r="S2631" s="84"/>
      <c r="T2631" s="84"/>
    </row>
    <row r="2632" spans="17:20">
      <c r="Q2632" s="84"/>
      <c r="R2632" s="84"/>
      <c r="S2632" s="84"/>
      <c r="T2632" s="84"/>
    </row>
    <row r="2633" spans="17:20">
      <c r="Q2633" s="84"/>
      <c r="R2633" s="84"/>
      <c r="S2633" s="84"/>
      <c r="T2633" s="84"/>
    </row>
    <row r="2634" spans="17:20">
      <c r="Q2634" s="84"/>
      <c r="R2634" s="84"/>
      <c r="S2634" s="84"/>
      <c r="T2634" s="84"/>
    </row>
    <row r="2635" spans="17:20">
      <c r="Q2635" s="84"/>
      <c r="R2635" s="84"/>
      <c r="S2635" s="84"/>
      <c r="T2635" s="84"/>
    </row>
    <row r="2636" spans="17:20">
      <c r="Q2636" s="84"/>
      <c r="R2636" s="84"/>
      <c r="S2636" s="84"/>
      <c r="T2636" s="84"/>
    </row>
    <row r="2637" spans="17:20">
      <c r="Q2637" s="84"/>
      <c r="R2637" s="84"/>
      <c r="S2637" s="84"/>
      <c r="T2637" s="84"/>
    </row>
    <row r="2638" spans="17:20">
      <c r="Q2638" s="84"/>
      <c r="R2638" s="84"/>
      <c r="S2638" s="84"/>
      <c r="T2638" s="84"/>
    </row>
    <row r="2639" spans="17:20">
      <c r="Q2639" s="84"/>
      <c r="R2639" s="84"/>
      <c r="S2639" s="84"/>
      <c r="T2639" s="84"/>
    </row>
    <row r="2640" spans="17:20">
      <c r="Q2640" s="84"/>
      <c r="R2640" s="84"/>
      <c r="S2640" s="84"/>
      <c r="T2640" s="84"/>
    </row>
    <row r="2641" spans="17:20">
      <c r="Q2641" s="84"/>
      <c r="R2641" s="84"/>
      <c r="S2641" s="84"/>
      <c r="T2641" s="84"/>
    </row>
    <row r="2642" spans="17:20">
      <c r="Q2642" s="84"/>
      <c r="R2642" s="84"/>
      <c r="S2642" s="84"/>
      <c r="T2642" s="84"/>
    </row>
    <row r="2643" spans="17:20">
      <c r="Q2643" s="84"/>
      <c r="R2643" s="84"/>
      <c r="S2643" s="84"/>
      <c r="T2643" s="84"/>
    </row>
    <row r="2644" spans="17:20">
      <c r="Q2644" s="84"/>
      <c r="R2644" s="84"/>
      <c r="S2644" s="84"/>
      <c r="T2644" s="84"/>
    </row>
    <row r="2645" spans="17:20">
      <c r="Q2645" s="84"/>
      <c r="R2645" s="84"/>
      <c r="S2645" s="84"/>
      <c r="T2645" s="84"/>
    </row>
    <row r="2646" spans="17:20">
      <c r="Q2646" s="84"/>
      <c r="R2646" s="84"/>
      <c r="S2646" s="84"/>
      <c r="T2646" s="84"/>
    </row>
    <row r="2647" spans="17:20">
      <c r="Q2647" s="84"/>
      <c r="R2647" s="84"/>
      <c r="S2647" s="84"/>
      <c r="T2647" s="84"/>
    </row>
    <row r="2648" spans="17:20">
      <c r="Q2648" s="84"/>
      <c r="R2648" s="84"/>
      <c r="S2648" s="84"/>
      <c r="T2648" s="84"/>
    </row>
    <row r="2649" spans="17:20">
      <c r="Q2649" s="84"/>
      <c r="R2649" s="84"/>
      <c r="S2649" s="84"/>
      <c r="T2649" s="84"/>
    </row>
    <row r="2650" spans="17:20">
      <c r="Q2650" s="84"/>
      <c r="R2650" s="84"/>
      <c r="S2650" s="84"/>
      <c r="T2650" s="84"/>
    </row>
    <row r="2651" spans="17:20">
      <c r="Q2651" s="84"/>
      <c r="R2651" s="84"/>
      <c r="S2651" s="84"/>
      <c r="T2651" s="84"/>
    </row>
    <row r="2652" spans="17:20">
      <c r="Q2652" s="84"/>
      <c r="R2652" s="84"/>
      <c r="S2652" s="84"/>
      <c r="T2652" s="84"/>
    </row>
    <row r="2653" spans="17:20">
      <c r="Q2653" s="84"/>
      <c r="R2653" s="84"/>
      <c r="S2653" s="84"/>
      <c r="T2653" s="84"/>
    </row>
    <row r="2654" spans="17:20">
      <c r="Q2654" s="84"/>
      <c r="R2654" s="84"/>
      <c r="S2654" s="84"/>
      <c r="T2654" s="84"/>
    </row>
    <row r="2655" spans="17:20">
      <c r="Q2655" s="84"/>
      <c r="R2655" s="84"/>
      <c r="S2655" s="84"/>
      <c r="T2655" s="84"/>
    </row>
    <row r="2656" spans="17:20">
      <c r="Q2656" s="84"/>
      <c r="R2656" s="84"/>
      <c r="S2656" s="84"/>
      <c r="T2656" s="84"/>
    </row>
    <row r="2657" spans="17:20">
      <c r="Q2657" s="84"/>
      <c r="R2657" s="84"/>
      <c r="S2657" s="84"/>
      <c r="T2657" s="84"/>
    </row>
    <row r="2658" spans="17:20">
      <c r="Q2658" s="84"/>
      <c r="R2658" s="84"/>
      <c r="S2658" s="84"/>
      <c r="T2658" s="84"/>
    </row>
    <row r="2659" spans="17:20">
      <c r="Q2659" s="84"/>
      <c r="R2659" s="84"/>
      <c r="S2659" s="84"/>
      <c r="T2659" s="84"/>
    </row>
    <row r="2660" spans="17:20">
      <c r="Q2660" s="84"/>
      <c r="R2660" s="84"/>
      <c r="S2660" s="84"/>
      <c r="T2660" s="84"/>
    </row>
    <row r="2661" spans="17:20">
      <c r="Q2661" s="84"/>
      <c r="R2661" s="84"/>
      <c r="S2661" s="84"/>
      <c r="T2661" s="84"/>
    </row>
    <row r="2662" spans="17:20">
      <c r="Q2662" s="84"/>
      <c r="R2662" s="84"/>
      <c r="S2662" s="84"/>
      <c r="T2662" s="84"/>
    </row>
    <row r="2663" spans="17:20">
      <c r="Q2663" s="84"/>
      <c r="R2663" s="84"/>
      <c r="S2663" s="84"/>
      <c r="T2663" s="84"/>
    </row>
    <row r="2664" spans="17:20">
      <c r="Q2664" s="84"/>
      <c r="R2664" s="84"/>
      <c r="S2664" s="84"/>
      <c r="T2664" s="84"/>
    </row>
    <row r="2665" spans="17:20">
      <c r="Q2665" s="84"/>
      <c r="R2665" s="84"/>
      <c r="S2665" s="84"/>
      <c r="T2665" s="84"/>
    </row>
    <row r="2666" spans="17:20">
      <c r="Q2666" s="84"/>
      <c r="R2666" s="84"/>
      <c r="S2666" s="84"/>
      <c r="T2666" s="84"/>
    </row>
    <row r="2667" spans="17:20">
      <c r="Q2667" s="84"/>
      <c r="R2667" s="84"/>
      <c r="S2667" s="84"/>
      <c r="T2667" s="84"/>
    </row>
    <row r="2668" spans="17:20">
      <c r="Q2668" s="84"/>
      <c r="R2668" s="84"/>
      <c r="S2668" s="84"/>
      <c r="T2668" s="84"/>
    </row>
    <row r="2669" spans="17:20">
      <c r="Q2669" s="84"/>
      <c r="R2669" s="84"/>
      <c r="S2669" s="84"/>
      <c r="T2669" s="84"/>
    </row>
    <row r="2670" spans="17:20">
      <c r="Q2670" s="84"/>
      <c r="R2670" s="84"/>
      <c r="S2670" s="84"/>
      <c r="T2670" s="84"/>
    </row>
    <row r="2671" spans="17:20">
      <c r="Q2671" s="84"/>
      <c r="R2671" s="84"/>
      <c r="S2671" s="84"/>
      <c r="T2671" s="84"/>
    </row>
    <row r="2672" spans="17:20">
      <c r="Q2672" s="84"/>
      <c r="R2672" s="84"/>
      <c r="S2672" s="84"/>
      <c r="T2672" s="84"/>
    </row>
    <row r="2673" spans="17:20">
      <c r="Q2673" s="84"/>
      <c r="R2673" s="84"/>
      <c r="S2673" s="84"/>
      <c r="T2673" s="84"/>
    </row>
    <row r="2674" spans="17:20">
      <c r="Q2674" s="84"/>
      <c r="R2674" s="84"/>
      <c r="S2674" s="84"/>
      <c r="T2674" s="84"/>
    </row>
    <row r="2675" spans="17:20">
      <c r="Q2675" s="84"/>
      <c r="R2675" s="84"/>
      <c r="S2675" s="84"/>
      <c r="T2675" s="84"/>
    </row>
    <row r="2676" spans="17:20">
      <c r="Q2676" s="84"/>
      <c r="R2676" s="84"/>
      <c r="S2676" s="84"/>
      <c r="T2676" s="84"/>
    </row>
    <row r="2677" spans="17:20">
      <c r="Q2677" s="84"/>
      <c r="R2677" s="84"/>
      <c r="S2677" s="84"/>
      <c r="T2677" s="84"/>
    </row>
    <row r="2678" spans="17:20">
      <c r="Q2678" s="84"/>
      <c r="R2678" s="84"/>
      <c r="S2678" s="84"/>
      <c r="T2678" s="84"/>
    </row>
    <row r="2679" spans="17:20">
      <c r="Q2679" s="84"/>
      <c r="R2679" s="84"/>
      <c r="S2679" s="84"/>
      <c r="T2679" s="84"/>
    </row>
    <row r="2680" spans="17:20">
      <c r="Q2680" s="84"/>
      <c r="R2680" s="84"/>
      <c r="S2680" s="84"/>
      <c r="T2680" s="84"/>
    </row>
    <row r="2681" spans="17:20">
      <c r="Q2681" s="84"/>
      <c r="R2681" s="84"/>
      <c r="S2681" s="84"/>
      <c r="T2681" s="84"/>
    </row>
    <row r="2682" spans="17:20">
      <c r="Q2682" s="84"/>
      <c r="R2682" s="84"/>
      <c r="S2682" s="84"/>
      <c r="T2682" s="84"/>
    </row>
    <row r="2683" spans="17:20">
      <c r="Q2683" s="84"/>
      <c r="R2683" s="84"/>
      <c r="S2683" s="84"/>
      <c r="T2683" s="84"/>
    </row>
    <row r="2684" spans="17:20">
      <c r="Q2684" s="84"/>
      <c r="R2684" s="84"/>
      <c r="S2684" s="84"/>
      <c r="T2684" s="84"/>
    </row>
    <row r="2685" spans="17:20">
      <c r="Q2685" s="84"/>
      <c r="R2685" s="84"/>
      <c r="S2685" s="84"/>
      <c r="T2685" s="84"/>
    </row>
    <row r="2686" spans="17:20">
      <c r="Q2686" s="84"/>
      <c r="R2686" s="84"/>
      <c r="S2686" s="84"/>
      <c r="T2686" s="84"/>
    </row>
    <row r="2687" spans="17:20">
      <c r="Q2687" s="84"/>
      <c r="R2687" s="84"/>
      <c r="S2687" s="84"/>
      <c r="T2687" s="84"/>
    </row>
    <row r="2688" spans="17:20">
      <c r="Q2688" s="84"/>
      <c r="R2688" s="84"/>
      <c r="S2688" s="84"/>
      <c r="T2688" s="84"/>
    </row>
    <row r="2689" spans="17:20">
      <c r="Q2689" s="84"/>
      <c r="R2689" s="84"/>
      <c r="S2689" s="84"/>
      <c r="T2689" s="84"/>
    </row>
    <row r="2690" spans="17:20">
      <c r="Q2690" s="84"/>
      <c r="R2690" s="84"/>
      <c r="S2690" s="84"/>
      <c r="T2690" s="84"/>
    </row>
    <row r="2691" spans="17:20">
      <c r="Q2691" s="84"/>
      <c r="R2691" s="84"/>
      <c r="S2691" s="84"/>
      <c r="T2691" s="84"/>
    </row>
    <row r="2692" spans="17:20">
      <c r="Q2692" s="84"/>
      <c r="R2692" s="84"/>
      <c r="S2692" s="84"/>
      <c r="T2692" s="84"/>
    </row>
    <row r="2693" spans="17:20">
      <c r="Q2693" s="84"/>
      <c r="R2693" s="84"/>
      <c r="S2693" s="84"/>
      <c r="T2693" s="84"/>
    </row>
    <row r="2694" spans="17:20">
      <c r="Q2694" s="84"/>
      <c r="R2694" s="84"/>
      <c r="S2694" s="84"/>
      <c r="T2694" s="84"/>
    </row>
    <row r="2695" spans="17:20">
      <c r="Q2695" s="84"/>
      <c r="R2695" s="84"/>
      <c r="S2695" s="84"/>
      <c r="T2695" s="84"/>
    </row>
    <row r="2696" spans="17:20">
      <c r="Q2696" s="84"/>
      <c r="R2696" s="84"/>
      <c r="S2696" s="84"/>
      <c r="T2696" s="84"/>
    </row>
    <row r="2697" spans="17:20">
      <c r="Q2697" s="84"/>
      <c r="R2697" s="84"/>
      <c r="S2697" s="84"/>
      <c r="T2697" s="84"/>
    </row>
    <row r="2698" spans="17:20">
      <c r="Q2698" s="84"/>
      <c r="R2698" s="84"/>
      <c r="S2698" s="84"/>
      <c r="T2698" s="84"/>
    </row>
    <row r="2699" spans="17:20">
      <c r="Q2699" s="84"/>
      <c r="R2699" s="84"/>
      <c r="S2699" s="84"/>
      <c r="T2699" s="84"/>
    </row>
    <row r="2700" spans="17:20">
      <c r="Q2700" s="84"/>
      <c r="R2700" s="84"/>
      <c r="S2700" s="84"/>
      <c r="T2700" s="84"/>
    </row>
    <row r="2701" spans="17:20">
      <c r="Q2701" s="84"/>
      <c r="R2701" s="84"/>
      <c r="S2701" s="84"/>
      <c r="T2701" s="84"/>
    </row>
    <row r="2702" spans="17:20">
      <c r="Q2702" s="84"/>
      <c r="R2702" s="84"/>
      <c r="S2702" s="84"/>
      <c r="T2702" s="84"/>
    </row>
    <row r="2703" spans="17:20">
      <c r="Q2703" s="84"/>
      <c r="R2703" s="84"/>
      <c r="S2703" s="84"/>
      <c r="T2703" s="84"/>
    </row>
    <row r="2704" spans="17:20">
      <c r="Q2704" s="84"/>
      <c r="R2704" s="84"/>
      <c r="S2704" s="84"/>
      <c r="T2704" s="84"/>
    </row>
    <row r="2705" spans="17:20">
      <c r="Q2705" s="84"/>
      <c r="R2705" s="84"/>
      <c r="S2705" s="84"/>
      <c r="T2705" s="84"/>
    </row>
    <row r="2706" spans="17:20">
      <c r="Q2706" s="84"/>
      <c r="R2706" s="84"/>
      <c r="S2706" s="84"/>
      <c r="T2706" s="84"/>
    </row>
    <row r="2707" spans="17:20">
      <c r="Q2707" s="84"/>
      <c r="R2707" s="84"/>
      <c r="S2707" s="84"/>
      <c r="T2707" s="84"/>
    </row>
    <row r="2708" spans="17:20">
      <c r="Q2708" s="84"/>
      <c r="R2708" s="84"/>
      <c r="S2708" s="84"/>
      <c r="T2708" s="84"/>
    </row>
    <row r="2709" spans="17:20">
      <c r="Q2709" s="84"/>
      <c r="R2709" s="84"/>
      <c r="S2709" s="84"/>
      <c r="T2709" s="84"/>
    </row>
    <row r="2710" spans="17:20">
      <c r="Q2710" s="84"/>
      <c r="R2710" s="84"/>
      <c r="S2710" s="84"/>
      <c r="T2710" s="84"/>
    </row>
    <row r="2711" spans="17:20">
      <c r="Q2711" s="84"/>
      <c r="R2711" s="84"/>
      <c r="S2711" s="84"/>
      <c r="T2711" s="84"/>
    </row>
    <row r="2712" spans="17:20">
      <c r="Q2712" s="84"/>
      <c r="R2712" s="84"/>
      <c r="S2712" s="84"/>
      <c r="T2712" s="84"/>
    </row>
    <row r="2713" spans="17:20">
      <c r="Q2713" s="84"/>
      <c r="R2713" s="84"/>
      <c r="S2713" s="84"/>
      <c r="T2713" s="84"/>
    </row>
    <row r="2714" spans="17:20">
      <c r="Q2714" s="84"/>
      <c r="R2714" s="84"/>
      <c r="S2714" s="84"/>
      <c r="T2714" s="84"/>
    </row>
    <row r="2715" spans="17:20">
      <c r="Q2715" s="84"/>
      <c r="R2715" s="84"/>
      <c r="S2715" s="84"/>
      <c r="T2715" s="84"/>
    </row>
    <row r="2716" spans="17:20">
      <c r="Q2716" s="84"/>
      <c r="R2716" s="84"/>
      <c r="S2716" s="84"/>
      <c r="T2716" s="84"/>
    </row>
    <row r="2717" spans="17:20">
      <c r="Q2717" s="84"/>
      <c r="R2717" s="84"/>
      <c r="S2717" s="84"/>
      <c r="T2717" s="84"/>
    </row>
    <row r="2718" spans="17:20">
      <c r="Q2718" s="84"/>
      <c r="R2718" s="84"/>
      <c r="S2718" s="84"/>
      <c r="T2718" s="84"/>
    </row>
    <row r="2719" spans="17:20">
      <c r="Q2719" s="84"/>
      <c r="R2719" s="84"/>
      <c r="S2719" s="84"/>
      <c r="T2719" s="84"/>
    </row>
    <row r="2720" spans="17:20">
      <c r="Q2720" s="84"/>
      <c r="R2720" s="84"/>
      <c r="S2720" s="84"/>
      <c r="T2720" s="84"/>
    </row>
    <row r="2721" spans="17:20">
      <c r="Q2721" s="84"/>
      <c r="R2721" s="84"/>
      <c r="S2721" s="84"/>
      <c r="T2721" s="84"/>
    </row>
    <row r="2722" spans="17:20">
      <c r="Q2722" s="84"/>
      <c r="R2722" s="84"/>
      <c r="S2722" s="84"/>
      <c r="T2722" s="84"/>
    </row>
    <row r="2723" spans="17:20">
      <c r="Q2723" s="84"/>
      <c r="R2723" s="84"/>
      <c r="S2723" s="84"/>
      <c r="T2723" s="84"/>
    </row>
    <row r="2724" spans="17:20">
      <c r="Q2724" s="84"/>
      <c r="R2724" s="84"/>
      <c r="S2724" s="84"/>
      <c r="T2724" s="84"/>
    </row>
    <row r="2725" spans="17:20">
      <c r="Q2725" s="84"/>
      <c r="R2725" s="84"/>
      <c r="S2725" s="84"/>
      <c r="T2725" s="84"/>
    </row>
    <row r="2726" spans="17:20">
      <c r="Q2726" s="84"/>
      <c r="R2726" s="84"/>
      <c r="S2726" s="84"/>
      <c r="T2726" s="84"/>
    </row>
    <row r="2727" spans="17:20">
      <c r="Q2727" s="84"/>
      <c r="R2727" s="84"/>
      <c r="S2727" s="84"/>
      <c r="T2727" s="84"/>
    </row>
    <row r="2728" spans="17:20">
      <c r="Q2728" s="84"/>
      <c r="R2728" s="84"/>
      <c r="S2728" s="84"/>
      <c r="T2728" s="84"/>
    </row>
    <row r="2729" spans="17:20">
      <c r="Q2729" s="84"/>
      <c r="R2729" s="84"/>
      <c r="S2729" s="84"/>
      <c r="T2729" s="84"/>
    </row>
    <row r="2730" spans="17:20">
      <c r="Q2730" s="84"/>
      <c r="R2730" s="84"/>
      <c r="S2730" s="84"/>
      <c r="T2730" s="84"/>
    </row>
    <row r="2731" spans="17:20">
      <c r="Q2731" s="84"/>
      <c r="R2731" s="84"/>
      <c r="S2731" s="84"/>
      <c r="T2731" s="84"/>
    </row>
    <row r="2732" spans="17:20">
      <c r="Q2732" s="84"/>
      <c r="R2732" s="84"/>
      <c r="S2732" s="84"/>
      <c r="T2732" s="84"/>
    </row>
    <row r="2733" spans="17:20">
      <c r="Q2733" s="84"/>
      <c r="R2733" s="84"/>
      <c r="S2733" s="84"/>
      <c r="T2733" s="84"/>
    </row>
    <row r="2734" spans="17:20">
      <c r="Q2734" s="84"/>
      <c r="R2734" s="84"/>
      <c r="S2734" s="84"/>
      <c r="T2734" s="84"/>
    </row>
    <row r="2735" spans="17:20">
      <c r="Q2735" s="84"/>
      <c r="R2735" s="84"/>
      <c r="S2735" s="84"/>
      <c r="T2735" s="84"/>
    </row>
    <row r="2736" spans="17:20">
      <c r="Q2736" s="84"/>
      <c r="R2736" s="84"/>
      <c r="S2736" s="84"/>
      <c r="T2736" s="84"/>
    </row>
    <row r="2737" spans="17:20">
      <c r="Q2737" s="84"/>
      <c r="R2737" s="84"/>
      <c r="S2737" s="84"/>
      <c r="T2737" s="84"/>
    </row>
    <row r="2738" spans="17:20">
      <c r="Q2738" s="84"/>
      <c r="R2738" s="84"/>
      <c r="S2738" s="84"/>
      <c r="T2738" s="84"/>
    </row>
    <row r="2739" spans="17:20">
      <c r="Q2739" s="84"/>
      <c r="R2739" s="84"/>
      <c r="S2739" s="84"/>
      <c r="T2739" s="84"/>
    </row>
    <row r="2740" spans="17:20">
      <c r="Q2740" s="84"/>
      <c r="R2740" s="84"/>
      <c r="S2740" s="84"/>
      <c r="T2740" s="84"/>
    </row>
    <row r="2741" spans="17:20">
      <c r="Q2741" s="84"/>
      <c r="R2741" s="84"/>
      <c r="S2741" s="84"/>
      <c r="T2741" s="84"/>
    </row>
    <row r="2742" spans="17:20">
      <c r="Q2742" s="84"/>
      <c r="R2742" s="84"/>
      <c r="S2742" s="84"/>
      <c r="T2742" s="84"/>
    </row>
    <row r="2743" spans="17:20">
      <c r="Q2743" s="84"/>
      <c r="R2743" s="84"/>
      <c r="S2743" s="84"/>
      <c r="T2743" s="84"/>
    </row>
    <row r="2744" spans="17:20">
      <c r="Q2744" s="84"/>
      <c r="R2744" s="84"/>
      <c r="S2744" s="84"/>
      <c r="T2744" s="84"/>
    </row>
    <row r="2745" spans="17:20">
      <c r="Q2745" s="84"/>
      <c r="R2745" s="84"/>
      <c r="S2745" s="84"/>
      <c r="T2745" s="84"/>
    </row>
    <row r="2746" spans="17:20">
      <c r="Q2746" s="84"/>
      <c r="R2746" s="84"/>
      <c r="S2746" s="84"/>
      <c r="T2746" s="84"/>
    </row>
    <row r="2747" spans="17:20">
      <c r="Q2747" s="84"/>
      <c r="R2747" s="84"/>
      <c r="S2747" s="84"/>
      <c r="T2747" s="84"/>
    </row>
    <row r="2748" spans="17:20">
      <c r="Q2748" s="84"/>
      <c r="R2748" s="84"/>
      <c r="S2748" s="84"/>
      <c r="T2748" s="84"/>
    </row>
    <row r="2749" spans="17:20">
      <c r="Q2749" s="84"/>
      <c r="R2749" s="84"/>
      <c r="S2749" s="84"/>
      <c r="T2749" s="84"/>
    </row>
    <row r="2750" spans="17:20">
      <c r="Q2750" s="84"/>
      <c r="R2750" s="84"/>
      <c r="S2750" s="84"/>
      <c r="T2750" s="84"/>
    </row>
    <row r="2751" spans="17:20">
      <c r="Q2751" s="84"/>
      <c r="R2751" s="84"/>
      <c r="S2751" s="84"/>
      <c r="T2751" s="84"/>
    </row>
    <row r="2752" spans="17:20">
      <c r="Q2752" s="84"/>
      <c r="R2752" s="84"/>
      <c r="S2752" s="84"/>
      <c r="T2752" s="84"/>
    </row>
    <row r="2753" spans="17:20">
      <c r="Q2753" s="84"/>
      <c r="R2753" s="84"/>
      <c r="S2753" s="84"/>
      <c r="T2753" s="84"/>
    </row>
    <row r="2754" spans="17:20">
      <c r="Q2754" s="84"/>
      <c r="R2754" s="84"/>
      <c r="S2754" s="84"/>
      <c r="T2754" s="84"/>
    </row>
    <row r="2755" spans="17:20">
      <c r="Q2755" s="84"/>
      <c r="R2755" s="84"/>
      <c r="S2755" s="84"/>
      <c r="T2755" s="84"/>
    </row>
    <row r="2756" spans="17:20">
      <c r="Q2756" s="84"/>
      <c r="R2756" s="84"/>
      <c r="S2756" s="84"/>
      <c r="T2756" s="84"/>
    </row>
    <row r="2757" spans="17:20">
      <c r="Q2757" s="84"/>
      <c r="R2757" s="84"/>
      <c r="S2757" s="84"/>
      <c r="T2757" s="84"/>
    </row>
    <row r="2758" spans="17:20">
      <c r="Q2758" s="84"/>
      <c r="R2758" s="84"/>
      <c r="S2758" s="84"/>
      <c r="T2758" s="84"/>
    </row>
    <row r="2759" spans="17:20">
      <c r="Q2759" s="84"/>
      <c r="R2759" s="84"/>
      <c r="S2759" s="84"/>
      <c r="T2759" s="84"/>
    </row>
    <row r="2760" spans="17:20">
      <c r="Q2760" s="84"/>
      <c r="R2760" s="84"/>
      <c r="S2760" s="84"/>
      <c r="T2760" s="84"/>
    </row>
    <row r="2761" spans="17:20">
      <c r="Q2761" s="84"/>
      <c r="R2761" s="84"/>
      <c r="S2761" s="84"/>
      <c r="T2761" s="84"/>
    </row>
    <row r="2762" spans="17:20">
      <c r="Q2762" s="84"/>
      <c r="R2762" s="84"/>
      <c r="S2762" s="84"/>
      <c r="T2762" s="84"/>
    </row>
    <row r="2763" spans="17:20">
      <c r="Q2763" s="84"/>
      <c r="R2763" s="84"/>
      <c r="S2763" s="84"/>
      <c r="T2763" s="84"/>
    </row>
    <row r="2764" spans="17:20">
      <c r="Q2764" s="84"/>
      <c r="R2764" s="84"/>
      <c r="S2764" s="84"/>
      <c r="T2764" s="84"/>
    </row>
    <row r="2765" spans="17:20">
      <c r="Q2765" s="84"/>
      <c r="R2765" s="84"/>
      <c r="S2765" s="84"/>
      <c r="T2765" s="84"/>
    </row>
    <row r="2766" spans="17:20">
      <c r="Q2766" s="84"/>
      <c r="R2766" s="84"/>
      <c r="S2766" s="84"/>
      <c r="T2766" s="84"/>
    </row>
    <row r="2767" spans="17:20">
      <c r="Q2767" s="84"/>
      <c r="R2767" s="84"/>
      <c r="S2767" s="84"/>
      <c r="T2767" s="84"/>
    </row>
    <row r="2768" spans="17:20">
      <c r="Q2768" s="84"/>
      <c r="R2768" s="84"/>
      <c r="S2768" s="84"/>
      <c r="T2768" s="84"/>
    </row>
    <row r="2769" spans="17:20">
      <c r="Q2769" s="84"/>
      <c r="R2769" s="84"/>
      <c r="S2769" s="84"/>
      <c r="T2769" s="84"/>
    </row>
    <row r="2770" spans="17:20">
      <c r="Q2770" s="84"/>
      <c r="R2770" s="84"/>
      <c r="S2770" s="84"/>
      <c r="T2770" s="84"/>
    </row>
    <row r="2771" spans="17:20">
      <c r="Q2771" s="84"/>
      <c r="R2771" s="84"/>
      <c r="S2771" s="84"/>
      <c r="T2771" s="84"/>
    </row>
    <row r="2772" spans="17:20">
      <c r="Q2772" s="84"/>
      <c r="R2772" s="84"/>
      <c r="S2772" s="84"/>
      <c r="T2772" s="84"/>
    </row>
    <row r="2773" spans="17:20">
      <c r="Q2773" s="84"/>
      <c r="R2773" s="84"/>
      <c r="S2773" s="84"/>
      <c r="T2773" s="84"/>
    </row>
    <row r="2774" spans="17:20">
      <c r="Q2774" s="84"/>
      <c r="R2774" s="84"/>
      <c r="S2774" s="84"/>
      <c r="T2774" s="84"/>
    </row>
    <row r="2775" spans="17:20">
      <c r="Q2775" s="84"/>
      <c r="R2775" s="84"/>
      <c r="S2775" s="84"/>
      <c r="T2775" s="84"/>
    </row>
    <row r="2776" spans="17:20">
      <c r="Q2776" s="84"/>
      <c r="R2776" s="84"/>
      <c r="S2776" s="84"/>
      <c r="T2776" s="84"/>
    </row>
    <row r="2777" spans="17:20">
      <c r="Q2777" s="84"/>
      <c r="R2777" s="84"/>
      <c r="S2777" s="84"/>
      <c r="T2777" s="84"/>
    </row>
    <row r="2778" spans="17:20">
      <c r="Q2778" s="84"/>
      <c r="R2778" s="84"/>
      <c r="S2778" s="84"/>
      <c r="T2778" s="84"/>
    </row>
    <row r="2779" spans="17:20">
      <c r="Q2779" s="84"/>
      <c r="R2779" s="84"/>
      <c r="S2779" s="84"/>
      <c r="T2779" s="84"/>
    </row>
    <row r="2780" spans="17:20">
      <c r="Q2780" s="84"/>
      <c r="R2780" s="84"/>
      <c r="S2780" s="84"/>
      <c r="T2780" s="84"/>
    </row>
    <row r="2781" spans="17:20">
      <c r="Q2781" s="84"/>
      <c r="R2781" s="84"/>
      <c r="S2781" s="84"/>
      <c r="T2781" s="84"/>
    </row>
    <row r="2782" spans="17:20">
      <c r="Q2782" s="84"/>
      <c r="R2782" s="84"/>
      <c r="S2782" s="84"/>
      <c r="T2782" s="84"/>
    </row>
    <row r="2783" spans="17:20">
      <c r="Q2783" s="84"/>
      <c r="R2783" s="84"/>
      <c r="S2783" s="84"/>
      <c r="T2783" s="84"/>
    </row>
    <row r="2784" spans="17:20">
      <c r="Q2784" s="84"/>
      <c r="R2784" s="84"/>
      <c r="S2784" s="84"/>
      <c r="T2784" s="84"/>
    </row>
    <row r="2785" spans="17:20">
      <c r="Q2785" s="84"/>
      <c r="R2785" s="84"/>
      <c r="S2785" s="84"/>
      <c r="T2785" s="84"/>
    </row>
    <row r="2786" spans="17:20">
      <c r="Q2786" s="84"/>
      <c r="R2786" s="84"/>
      <c r="S2786" s="84"/>
      <c r="T2786" s="84"/>
    </row>
    <row r="2787" spans="17:20">
      <c r="Q2787" s="84"/>
      <c r="R2787" s="84"/>
      <c r="S2787" s="84"/>
      <c r="T2787" s="84"/>
    </row>
    <row r="2788" spans="17:20">
      <c r="Q2788" s="84"/>
      <c r="R2788" s="84"/>
      <c r="S2788" s="84"/>
      <c r="T2788" s="84"/>
    </row>
    <row r="2789" spans="17:20">
      <c r="Q2789" s="84"/>
      <c r="R2789" s="84"/>
      <c r="S2789" s="84"/>
      <c r="T2789" s="84"/>
    </row>
    <row r="2790" spans="17:20">
      <c r="Q2790" s="84"/>
      <c r="R2790" s="84"/>
      <c r="S2790" s="84"/>
      <c r="T2790" s="84"/>
    </row>
    <row r="2791" spans="17:20">
      <c r="Q2791" s="84"/>
      <c r="R2791" s="84"/>
      <c r="S2791" s="84"/>
      <c r="T2791" s="84"/>
    </row>
    <row r="2792" spans="17:20">
      <c r="Q2792" s="84"/>
      <c r="R2792" s="84"/>
      <c r="S2792" s="84"/>
      <c r="T2792" s="84"/>
    </row>
    <row r="2793" spans="17:20">
      <c r="Q2793" s="84"/>
      <c r="R2793" s="84"/>
      <c r="S2793" s="84"/>
      <c r="T2793" s="84"/>
    </row>
    <row r="2794" spans="17:20">
      <c r="Q2794" s="84"/>
      <c r="R2794" s="84"/>
      <c r="S2794" s="84"/>
      <c r="T2794" s="84"/>
    </row>
    <row r="2795" spans="17:20">
      <c r="Q2795" s="84"/>
      <c r="R2795" s="84"/>
      <c r="S2795" s="84"/>
      <c r="T2795" s="84"/>
    </row>
    <row r="2796" spans="17:20">
      <c r="Q2796" s="84"/>
      <c r="R2796" s="84"/>
      <c r="S2796" s="84"/>
      <c r="T2796" s="84"/>
    </row>
    <row r="2797" spans="17:20">
      <c r="Q2797" s="84"/>
      <c r="R2797" s="84"/>
      <c r="S2797" s="84"/>
      <c r="T2797" s="84"/>
    </row>
    <row r="2798" spans="17:20">
      <c r="Q2798" s="84"/>
      <c r="R2798" s="84"/>
      <c r="S2798" s="84"/>
      <c r="T2798" s="84"/>
    </row>
    <row r="2799" spans="17:20">
      <c r="Q2799" s="84"/>
      <c r="R2799" s="84"/>
      <c r="S2799" s="84"/>
      <c r="T2799" s="84"/>
    </row>
    <row r="2800" spans="17:20">
      <c r="Q2800" s="84"/>
      <c r="R2800" s="84"/>
      <c r="S2800" s="84"/>
      <c r="T2800" s="84"/>
    </row>
    <row r="2801" spans="17:20">
      <c r="Q2801" s="84"/>
      <c r="R2801" s="84"/>
      <c r="S2801" s="84"/>
      <c r="T2801" s="84"/>
    </row>
    <row r="2802" spans="17:20">
      <c r="Q2802" s="84"/>
      <c r="R2802" s="84"/>
      <c r="S2802" s="84"/>
      <c r="T2802" s="84"/>
    </row>
    <row r="2803" spans="17:20">
      <c r="Q2803" s="84"/>
      <c r="R2803" s="84"/>
      <c r="S2803" s="84"/>
      <c r="T2803" s="84"/>
    </row>
    <row r="2804" spans="17:20">
      <c r="Q2804" s="84"/>
      <c r="R2804" s="84"/>
      <c r="S2804" s="84"/>
      <c r="T2804" s="84"/>
    </row>
    <row r="2805" spans="17:20">
      <c r="Q2805" s="84"/>
      <c r="R2805" s="84"/>
      <c r="S2805" s="84"/>
      <c r="T2805" s="84"/>
    </row>
    <row r="2806" spans="17:20">
      <c r="Q2806" s="84"/>
      <c r="R2806" s="84"/>
      <c r="S2806" s="84"/>
      <c r="T2806" s="84"/>
    </row>
    <row r="2807" spans="17:20">
      <c r="Q2807" s="84"/>
      <c r="R2807" s="84"/>
      <c r="S2807" s="84"/>
      <c r="T2807" s="84"/>
    </row>
    <row r="2808" spans="17:20">
      <c r="Q2808" s="84"/>
      <c r="R2808" s="84"/>
      <c r="S2808" s="84"/>
      <c r="T2808" s="84"/>
    </row>
    <row r="2809" spans="17:20">
      <c r="Q2809" s="84"/>
      <c r="R2809" s="84"/>
      <c r="S2809" s="84"/>
      <c r="T2809" s="84"/>
    </row>
    <row r="2810" spans="17:20">
      <c r="Q2810" s="84"/>
      <c r="R2810" s="84"/>
      <c r="S2810" s="84"/>
      <c r="T2810" s="84"/>
    </row>
    <row r="2811" spans="17:20">
      <c r="Q2811" s="84"/>
      <c r="R2811" s="84"/>
      <c r="S2811" s="84"/>
      <c r="T2811" s="84"/>
    </row>
    <row r="2812" spans="17:20">
      <c r="Q2812" s="84"/>
      <c r="R2812" s="84"/>
      <c r="S2812" s="84"/>
      <c r="T2812" s="84"/>
    </row>
    <row r="2813" spans="17:20">
      <c r="Q2813" s="84"/>
      <c r="R2813" s="84"/>
      <c r="S2813" s="84"/>
      <c r="T2813" s="84"/>
    </row>
    <row r="2814" spans="17:20">
      <c r="Q2814" s="84"/>
      <c r="R2814" s="84"/>
      <c r="S2814" s="84"/>
      <c r="T2814" s="84"/>
    </row>
    <row r="2815" spans="17:20">
      <c r="Q2815" s="84"/>
      <c r="R2815" s="84"/>
      <c r="S2815" s="84"/>
      <c r="T2815" s="84"/>
    </row>
    <row r="2816" spans="17:20">
      <c r="Q2816" s="84"/>
      <c r="R2816" s="84"/>
      <c r="S2816" s="84"/>
      <c r="T2816" s="84"/>
    </row>
    <row r="2817" spans="17:20">
      <c r="Q2817" s="84"/>
      <c r="R2817" s="84"/>
      <c r="S2817" s="84"/>
      <c r="T2817" s="84"/>
    </row>
    <row r="2818" spans="17:20">
      <c r="Q2818" s="84"/>
      <c r="R2818" s="84"/>
      <c r="S2818" s="84"/>
      <c r="T2818" s="84"/>
    </row>
    <row r="2819" spans="17:20">
      <c r="Q2819" s="84"/>
      <c r="R2819" s="84"/>
      <c r="S2819" s="84"/>
      <c r="T2819" s="84"/>
    </row>
    <row r="2820" spans="17:20">
      <c r="Q2820" s="84"/>
      <c r="R2820" s="84"/>
      <c r="S2820" s="84"/>
      <c r="T2820" s="84"/>
    </row>
    <row r="2821" spans="17:20">
      <c r="Q2821" s="84"/>
      <c r="R2821" s="84"/>
      <c r="S2821" s="84"/>
      <c r="T2821" s="84"/>
    </row>
    <row r="2822" spans="17:20">
      <c r="Q2822" s="84"/>
      <c r="R2822" s="84"/>
      <c r="S2822" s="84"/>
      <c r="T2822" s="84"/>
    </row>
    <row r="2823" spans="17:20">
      <c r="Q2823" s="84"/>
      <c r="R2823" s="84"/>
      <c r="S2823" s="84"/>
      <c r="T2823" s="84"/>
    </row>
    <row r="2824" spans="17:20">
      <c r="Q2824" s="84"/>
      <c r="R2824" s="84"/>
      <c r="S2824" s="84"/>
      <c r="T2824" s="84"/>
    </row>
  </sheetData>
  <mergeCells count="6">
    <mergeCell ref="A1:O1"/>
    <mergeCell ref="A2:O2"/>
    <mergeCell ref="A4:O4"/>
    <mergeCell ref="L11:O11"/>
    <mergeCell ref="Q11:T11"/>
    <mergeCell ref="A3:O3"/>
  </mergeCells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43"/>
  <sheetViews>
    <sheetView view="pageBreakPreview" zoomScale="75" zoomScaleNormal="100" zoomScaleSheetLayoutView="75" workbookViewId="0">
      <selection activeCell="AS42" sqref="AS42"/>
    </sheetView>
  </sheetViews>
  <sheetFormatPr defaultRowHeight="14.5"/>
  <cols>
    <col min="1" max="1" width="5.26953125" customWidth="1"/>
    <col min="2" max="2" width="30.7265625" customWidth="1"/>
    <col min="3" max="7" width="9.7265625" customWidth="1"/>
    <col min="8" max="10" width="10.7265625" customWidth="1"/>
    <col min="11" max="11" width="11.54296875" style="34" customWidth="1"/>
    <col min="12" max="12" width="10.54296875" style="34" customWidth="1"/>
    <col min="13" max="13" width="10.453125" bestFit="1" customWidth="1"/>
    <col min="14" max="15" width="5.26953125" customWidth="1"/>
    <col min="16" max="16" width="30.7265625" customWidth="1"/>
    <col min="17" max="17" width="9.7265625" customWidth="1"/>
    <col min="18" max="18" width="11.1796875" customWidth="1"/>
    <col min="19" max="19" width="9.7265625" customWidth="1"/>
    <col min="20" max="20" width="11.7265625" customWidth="1"/>
    <col min="21" max="23" width="9.7265625" customWidth="1"/>
    <col min="24" max="24" width="10.81640625" customWidth="1"/>
    <col min="25" max="27" width="9.54296875" customWidth="1"/>
    <col min="28" max="28" width="11.7265625" style="14" customWidth="1"/>
    <col min="29" max="30" width="5.26953125" customWidth="1"/>
    <col min="31" max="31" width="30.7265625" customWidth="1"/>
    <col min="32" max="39" width="11.7265625" customWidth="1"/>
    <col min="40" max="41" width="10.7265625" customWidth="1"/>
    <col min="42" max="42" width="11.7265625" customWidth="1"/>
    <col min="43" max="44" width="5.26953125" customWidth="1"/>
    <col min="45" max="45" width="30.7265625" customWidth="1"/>
    <col min="46" max="53" width="11.7265625" customWidth="1"/>
    <col min="54" max="54" width="5.26953125" customWidth="1"/>
  </cols>
  <sheetData>
    <row r="1" spans="1:54" ht="18.5">
      <c r="N1" s="35" t="s">
        <v>120</v>
      </c>
      <c r="AB1" s="35"/>
      <c r="AC1" s="35" t="str">
        <f>N1</f>
        <v>Appendix C</v>
      </c>
      <c r="AQ1" s="35" t="str">
        <f>AC1</f>
        <v>Appendix C</v>
      </c>
      <c r="BB1" s="35" t="str">
        <f>AQ1</f>
        <v>Appendix C</v>
      </c>
    </row>
    <row r="2" spans="1:54" ht="18.5">
      <c r="A2" s="38"/>
      <c r="B2" s="39" t="s">
        <v>121</v>
      </c>
      <c r="C2" s="40"/>
      <c r="D2" s="38"/>
      <c r="E2" s="38"/>
      <c r="F2" s="38"/>
      <c r="G2" s="38"/>
      <c r="H2" s="38"/>
      <c r="I2" s="38"/>
      <c r="J2" s="38"/>
      <c r="N2" s="35" t="s">
        <v>122</v>
      </c>
      <c r="O2" s="38"/>
      <c r="P2" s="39" t="s">
        <v>121</v>
      </c>
      <c r="Q2" s="40"/>
      <c r="R2" s="40"/>
      <c r="S2" s="38"/>
      <c r="T2" s="38"/>
      <c r="U2" s="38"/>
      <c r="V2" s="38"/>
      <c r="W2" s="38"/>
      <c r="X2" s="38"/>
      <c r="Y2" s="38"/>
      <c r="Z2" s="38"/>
      <c r="AA2" s="38"/>
      <c r="AB2" s="35"/>
      <c r="AC2" s="35" t="s">
        <v>123</v>
      </c>
      <c r="AD2" s="38"/>
      <c r="AE2" s="39" t="s">
        <v>121</v>
      </c>
      <c r="AF2" s="40"/>
      <c r="AG2" s="38"/>
      <c r="AH2" s="40"/>
      <c r="AI2" s="38"/>
      <c r="AJ2" s="38"/>
      <c r="AK2" s="38"/>
      <c r="AL2" s="38"/>
      <c r="AM2" s="38"/>
      <c r="AN2" s="38"/>
      <c r="AO2" s="38"/>
      <c r="AQ2" s="35" t="s">
        <v>124</v>
      </c>
      <c r="AR2" s="38"/>
      <c r="AS2" s="39" t="str">
        <f>AE2</f>
        <v>ABC Insurance Company of Canada</v>
      </c>
      <c r="AT2" s="40"/>
      <c r="AU2" s="38"/>
      <c r="AV2" s="40"/>
      <c r="AW2" s="38"/>
      <c r="AX2" s="38"/>
      <c r="AY2" s="38"/>
      <c r="AZ2" s="38"/>
      <c r="BB2" s="35" t="s">
        <v>204</v>
      </c>
    </row>
    <row r="3" spans="1:54" s="37" customFormat="1" ht="18" customHeight="1">
      <c r="A3" s="41"/>
      <c r="B3" s="39" t="str">
        <f>P3</f>
        <v>Premium Liabilities Analysis</v>
      </c>
      <c r="C3" s="39"/>
      <c r="D3" s="41"/>
      <c r="E3" s="41"/>
      <c r="F3" s="41"/>
      <c r="G3" s="41"/>
      <c r="H3" s="41"/>
      <c r="I3" s="36"/>
      <c r="J3" s="36"/>
      <c r="K3" s="42"/>
      <c r="L3" s="42"/>
      <c r="N3" s="41"/>
      <c r="O3" s="41"/>
      <c r="P3" s="39" t="s">
        <v>125</v>
      </c>
      <c r="Q3" s="39"/>
      <c r="R3" s="39"/>
      <c r="S3" s="41"/>
      <c r="T3" s="41"/>
      <c r="U3" s="41"/>
      <c r="V3" s="41"/>
      <c r="W3" s="41"/>
      <c r="X3" s="41"/>
      <c r="Y3" s="41"/>
      <c r="Z3" s="36"/>
      <c r="AA3" s="36"/>
      <c r="AB3" s="43"/>
      <c r="AC3" s="41"/>
      <c r="AD3" s="41"/>
      <c r="AE3" s="39" t="str">
        <f>P3</f>
        <v>Premium Liabilities Analysis</v>
      </c>
      <c r="AF3" s="39"/>
      <c r="AG3" s="41"/>
      <c r="AH3" s="39"/>
      <c r="AI3" s="41"/>
      <c r="AJ3" s="41"/>
      <c r="AK3" s="41"/>
      <c r="AL3" s="41"/>
      <c r="AM3" s="41"/>
      <c r="AN3" s="41"/>
      <c r="AO3" s="41"/>
      <c r="AP3" s="41"/>
      <c r="AQ3" s="36"/>
      <c r="AR3" s="41"/>
      <c r="AS3" s="39" t="str">
        <f t="shared" ref="AS3:AS5" si="0">AE3</f>
        <v>Premium Liabilities Analysis</v>
      </c>
      <c r="AT3" s="39"/>
      <c r="AU3" s="41"/>
      <c r="AV3" s="39"/>
      <c r="AW3" s="41"/>
      <c r="AX3" s="41"/>
      <c r="AY3" s="41"/>
      <c r="AZ3" s="41"/>
      <c r="BA3" s="41"/>
      <c r="BB3" s="36"/>
    </row>
    <row r="4" spans="1:54" s="37" customFormat="1" ht="18" customHeight="1">
      <c r="A4" s="41"/>
      <c r="B4" s="39" t="str">
        <f>P4</f>
        <v>Net Basis</v>
      </c>
      <c r="C4" s="39"/>
      <c r="D4" s="41"/>
      <c r="E4" s="41"/>
      <c r="F4" s="41"/>
      <c r="G4" s="41"/>
      <c r="H4" s="41"/>
      <c r="I4" s="36"/>
      <c r="J4" s="36"/>
      <c r="K4" s="42"/>
      <c r="L4" s="42"/>
      <c r="N4" s="41"/>
      <c r="O4" s="41"/>
      <c r="P4" s="39" t="s">
        <v>126</v>
      </c>
      <c r="Q4" s="39"/>
      <c r="R4" s="39"/>
      <c r="S4" s="41"/>
      <c r="T4" s="41"/>
      <c r="U4" s="41"/>
      <c r="V4" s="41"/>
      <c r="W4" s="41"/>
      <c r="X4" s="41"/>
      <c r="Y4" s="41"/>
      <c r="Z4" s="36"/>
      <c r="AA4" s="36"/>
      <c r="AB4" s="43"/>
      <c r="AC4" s="41"/>
      <c r="AD4" s="41"/>
      <c r="AE4" s="39" t="str">
        <f>P4</f>
        <v>Net Basis</v>
      </c>
      <c r="AF4" s="39"/>
      <c r="AG4" s="41"/>
      <c r="AH4" s="39"/>
      <c r="AI4" s="41"/>
      <c r="AJ4" s="41"/>
      <c r="AK4" s="41"/>
      <c r="AL4" s="41"/>
      <c r="AM4" s="41"/>
      <c r="AN4" s="41"/>
      <c r="AO4" s="41"/>
      <c r="AP4" s="41"/>
      <c r="AQ4" s="36"/>
      <c r="AR4" s="41"/>
      <c r="AS4" s="39" t="str">
        <f t="shared" si="0"/>
        <v>Net Basis</v>
      </c>
      <c r="AT4" s="39"/>
      <c r="AU4" s="41"/>
      <c r="AV4" s="39"/>
      <c r="AW4" s="41"/>
      <c r="AX4" s="41"/>
      <c r="AY4" s="41"/>
      <c r="AZ4" s="41"/>
      <c r="BA4" s="41"/>
      <c r="BB4" s="36"/>
    </row>
    <row r="5" spans="1:54" ht="18">
      <c r="A5" s="38"/>
      <c r="B5" s="39" t="s">
        <v>127</v>
      </c>
      <c r="C5" s="44"/>
      <c r="D5" s="38"/>
      <c r="E5" s="38"/>
      <c r="F5" s="38"/>
      <c r="G5" s="38"/>
      <c r="H5" s="38"/>
      <c r="I5" s="45"/>
      <c r="J5" s="45"/>
      <c r="K5" s="46"/>
      <c r="L5" s="46"/>
      <c r="N5" s="38"/>
      <c r="O5" s="38"/>
      <c r="P5" s="39" t="s">
        <v>127</v>
      </c>
      <c r="Q5" s="44"/>
      <c r="R5" s="44"/>
      <c r="S5" s="41"/>
      <c r="T5" s="38"/>
      <c r="U5" s="38"/>
      <c r="V5" s="38"/>
      <c r="W5" s="38"/>
      <c r="X5" s="38"/>
      <c r="Y5" s="38"/>
      <c r="Z5" s="45"/>
      <c r="AA5" s="45"/>
      <c r="AB5" s="47"/>
      <c r="AC5" s="38"/>
      <c r="AD5" s="38"/>
      <c r="AE5" s="39" t="s">
        <v>127</v>
      </c>
      <c r="AF5" s="44"/>
      <c r="AG5" s="38"/>
      <c r="AH5" s="44"/>
      <c r="AI5" s="38"/>
      <c r="AJ5" s="38"/>
      <c r="AK5" s="38"/>
      <c r="AL5" s="38"/>
      <c r="AM5" s="38"/>
      <c r="AN5" s="38"/>
      <c r="AO5" s="38"/>
      <c r="AP5" s="38"/>
      <c r="AR5" s="38"/>
      <c r="AS5" s="39" t="str">
        <f t="shared" si="0"/>
        <v>As of December 31, XXXX</v>
      </c>
      <c r="AT5" s="44"/>
      <c r="AU5" s="38"/>
      <c r="AV5" s="44"/>
      <c r="AW5" s="38"/>
      <c r="AX5" s="38"/>
      <c r="AY5" s="38"/>
      <c r="AZ5" s="38"/>
      <c r="BA5" s="38"/>
    </row>
    <row r="6" spans="1:54" ht="18">
      <c r="A6" s="38"/>
      <c r="B6" s="39" t="s">
        <v>128</v>
      </c>
      <c r="C6" s="44"/>
      <c r="D6" s="38"/>
      <c r="E6" s="38"/>
      <c r="F6" s="38"/>
      <c r="G6" s="38"/>
      <c r="H6" s="38"/>
      <c r="I6" s="45"/>
      <c r="J6" s="45"/>
      <c r="K6" s="46"/>
      <c r="L6" s="46"/>
      <c r="N6" s="38"/>
      <c r="O6" s="38"/>
      <c r="P6" s="39" t="s">
        <v>128</v>
      </c>
      <c r="Q6" s="44"/>
      <c r="R6" s="44"/>
      <c r="S6" s="38"/>
      <c r="T6" s="38"/>
      <c r="U6" s="38"/>
      <c r="V6" s="38"/>
      <c r="W6" s="38"/>
      <c r="X6" s="38"/>
      <c r="Y6" s="38"/>
      <c r="Z6" s="45"/>
      <c r="AA6" s="45"/>
      <c r="AB6" s="47"/>
      <c r="AC6" s="38"/>
      <c r="AD6" s="38"/>
      <c r="AE6" s="39" t="s">
        <v>128</v>
      </c>
      <c r="AF6" s="44"/>
      <c r="AG6" s="38"/>
      <c r="AH6" s="44"/>
      <c r="AI6" s="38"/>
      <c r="AJ6" s="38"/>
      <c r="AK6" s="38"/>
      <c r="AL6" s="38"/>
      <c r="AM6" s="38"/>
      <c r="AN6" s="38"/>
      <c r="AO6" s="38"/>
      <c r="AP6" s="38"/>
      <c r="AR6" s="38"/>
      <c r="AS6" s="39" t="s">
        <v>128</v>
      </c>
      <c r="AT6" s="44"/>
      <c r="AU6" s="38"/>
      <c r="AV6" s="44"/>
      <c r="AW6" s="38"/>
      <c r="AX6" s="38"/>
      <c r="AY6" s="38"/>
      <c r="AZ6" s="38"/>
      <c r="BA6" s="38"/>
    </row>
    <row r="7" spans="1:54">
      <c r="AW7" s="38"/>
      <c r="AX7" s="38"/>
      <c r="AY7" s="38"/>
      <c r="AZ7" s="38"/>
      <c r="BA7" s="38"/>
    </row>
    <row r="8" spans="1:54">
      <c r="B8" s="48"/>
      <c r="C8" s="48">
        <v>-1</v>
      </c>
      <c r="D8" s="48">
        <f t="shared" ref="D8:M8" si="1">C8-1</f>
        <v>-2</v>
      </c>
      <c r="E8" s="48">
        <f t="shared" si="1"/>
        <v>-3</v>
      </c>
      <c r="F8" s="48">
        <f t="shared" si="1"/>
        <v>-4</v>
      </c>
      <c r="G8" s="48">
        <f t="shared" si="1"/>
        <v>-5</v>
      </c>
      <c r="H8" s="48">
        <f t="shared" si="1"/>
        <v>-6</v>
      </c>
      <c r="I8" s="48">
        <f t="shared" si="1"/>
        <v>-7</v>
      </c>
      <c r="J8" s="48">
        <f t="shared" si="1"/>
        <v>-8</v>
      </c>
      <c r="K8" s="48">
        <f t="shared" si="1"/>
        <v>-9</v>
      </c>
      <c r="L8" s="48">
        <f t="shared" si="1"/>
        <v>-10</v>
      </c>
      <c r="M8" s="48">
        <f t="shared" si="1"/>
        <v>-11</v>
      </c>
      <c r="P8" s="48"/>
      <c r="Q8" s="48">
        <f>M8-1</f>
        <v>-12</v>
      </c>
      <c r="R8" s="48">
        <f t="shared" ref="R8:AB8" si="2">Q8-1</f>
        <v>-13</v>
      </c>
      <c r="S8" s="48">
        <f t="shared" si="2"/>
        <v>-14</v>
      </c>
      <c r="T8" s="48">
        <f t="shared" si="2"/>
        <v>-15</v>
      </c>
      <c r="U8" s="48">
        <f t="shared" si="2"/>
        <v>-16</v>
      </c>
      <c r="V8" s="48">
        <f t="shared" si="2"/>
        <v>-17</v>
      </c>
      <c r="W8" s="48">
        <f t="shared" si="2"/>
        <v>-18</v>
      </c>
      <c r="X8" s="48">
        <f t="shared" si="2"/>
        <v>-19</v>
      </c>
      <c r="Y8" s="48">
        <f t="shared" si="2"/>
        <v>-20</v>
      </c>
      <c r="Z8" s="48">
        <f t="shared" si="2"/>
        <v>-21</v>
      </c>
      <c r="AA8" s="48">
        <f t="shared" si="2"/>
        <v>-22</v>
      </c>
      <c r="AB8" s="48">
        <f t="shared" si="2"/>
        <v>-23</v>
      </c>
      <c r="AE8" s="48"/>
      <c r="AF8" s="48">
        <f>AB8-1</f>
        <v>-24</v>
      </c>
      <c r="AG8" s="48">
        <f>AF8-1</f>
        <v>-25</v>
      </c>
      <c r="AH8" s="48">
        <f t="shared" ref="AH8:AP8" si="3">AG8-1</f>
        <v>-26</v>
      </c>
      <c r="AI8" s="48">
        <f t="shared" si="3"/>
        <v>-27</v>
      </c>
      <c r="AJ8" s="48">
        <f t="shared" si="3"/>
        <v>-28</v>
      </c>
      <c r="AK8" s="48">
        <f t="shared" si="3"/>
        <v>-29</v>
      </c>
      <c r="AL8" s="48">
        <f t="shared" si="3"/>
        <v>-30</v>
      </c>
      <c r="AM8" s="48">
        <f t="shared" si="3"/>
        <v>-31</v>
      </c>
      <c r="AN8" s="48">
        <f t="shared" si="3"/>
        <v>-32</v>
      </c>
      <c r="AO8" s="48">
        <f t="shared" si="3"/>
        <v>-33</v>
      </c>
      <c r="AP8" s="48">
        <f t="shared" si="3"/>
        <v>-34</v>
      </c>
      <c r="AS8" s="48"/>
      <c r="AT8" s="48">
        <f>AP8-1</f>
        <v>-35</v>
      </c>
      <c r="AU8" s="48">
        <f>AT8-1</f>
        <v>-36</v>
      </c>
      <c r="AV8" s="48">
        <f t="shared" ref="AV8" si="4">AU8-1</f>
        <v>-37</v>
      </c>
      <c r="AW8" s="38"/>
      <c r="AX8" s="38"/>
      <c r="AY8" s="38"/>
      <c r="AZ8" s="38"/>
      <c r="BA8" s="38"/>
    </row>
    <row r="9" spans="1:54" ht="58">
      <c r="B9" s="49" t="s">
        <v>129</v>
      </c>
      <c r="C9" s="50" t="s">
        <v>130</v>
      </c>
      <c r="D9" s="50" t="s">
        <v>131</v>
      </c>
      <c r="E9" s="50" t="s">
        <v>132</v>
      </c>
      <c r="F9" s="50" t="s">
        <v>133</v>
      </c>
      <c r="G9" s="50" t="s">
        <v>134</v>
      </c>
      <c r="H9" s="50" t="s">
        <v>135</v>
      </c>
      <c r="I9" s="50" t="s">
        <v>136</v>
      </c>
      <c r="J9" s="51" t="s">
        <v>137</v>
      </c>
      <c r="K9" s="51" t="s">
        <v>138</v>
      </c>
      <c r="L9" s="51" t="s">
        <v>139</v>
      </c>
      <c r="M9" s="50" t="s">
        <v>140</v>
      </c>
      <c r="P9" s="52" t="s">
        <v>129</v>
      </c>
      <c r="Q9" s="53" t="s">
        <v>141</v>
      </c>
      <c r="R9" s="53" t="s">
        <v>142</v>
      </c>
      <c r="S9" s="53" t="s">
        <v>143</v>
      </c>
      <c r="T9" s="53" t="s">
        <v>144</v>
      </c>
      <c r="U9" s="53" t="s">
        <v>145</v>
      </c>
      <c r="V9" s="53" t="s">
        <v>146</v>
      </c>
      <c r="W9" s="53" t="s">
        <v>147</v>
      </c>
      <c r="X9" s="53" t="s">
        <v>148</v>
      </c>
      <c r="Y9" s="53" t="s">
        <v>149</v>
      </c>
      <c r="Z9" s="53" t="s">
        <v>150</v>
      </c>
      <c r="AA9" s="53" t="s">
        <v>151</v>
      </c>
      <c r="AB9" s="54" t="s">
        <v>152</v>
      </c>
      <c r="AE9" s="52" t="s">
        <v>129</v>
      </c>
      <c r="AF9" s="53" t="s">
        <v>153</v>
      </c>
      <c r="AG9" s="53" t="s">
        <v>154</v>
      </c>
      <c r="AH9" s="53" t="s">
        <v>155</v>
      </c>
      <c r="AI9" s="53" t="s">
        <v>156</v>
      </c>
      <c r="AJ9" s="53" t="s">
        <v>157</v>
      </c>
      <c r="AK9" s="53" t="s">
        <v>158</v>
      </c>
      <c r="AL9" s="53" t="s">
        <v>159</v>
      </c>
      <c r="AM9" s="53" t="s">
        <v>160</v>
      </c>
      <c r="AN9" s="53" t="s">
        <v>161</v>
      </c>
      <c r="AO9" s="53" t="s">
        <v>162</v>
      </c>
      <c r="AP9" s="53" t="s">
        <v>163</v>
      </c>
      <c r="AS9" s="52" t="s">
        <v>129</v>
      </c>
      <c r="AT9" s="81" t="s">
        <v>322</v>
      </c>
      <c r="AU9" s="81" t="s">
        <v>321</v>
      </c>
      <c r="AV9" s="53" t="s">
        <v>215</v>
      </c>
      <c r="AW9" s="38"/>
      <c r="AX9" s="38"/>
      <c r="AY9" s="38"/>
      <c r="AZ9" s="38"/>
      <c r="BA9" s="38"/>
    </row>
    <row r="10" spans="1:54">
      <c r="B10" s="55" t="s">
        <v>164</v>
      </c>
      <c r="C10" s="56">
        <v>10000</v>
      </c>
      <c r="D10" s="56">
        <v>0</v>
      </c>
      <c r="E10" s="56">
        <f>C10+D10</f>
        <v>10000</v>
      </c>
      <c r="F10" s="56">
        <v>500</v>
      </c>
      <c r="G10" s="56">
        <f>IFERROR(E10-F10,E10)</f>
        <v>9500</v>
      </c>
      <c r="H10" s="57">
        <v>500</v>
      </c>
      <c r="I10" s="58">
        <v>0.86</v>
      </c>
      <c r="J10" s="59">
        <f>IF(H10="--",G10*I10,I10*(G10-H10))</f>
        <v>7740</v>
      </c>
      <c r="K10" s="60" t="s">
        <v>165</v>
      </c>
      <c r="L10" s="61">
        <v>382.5</v>
      </c>
      <c r="M10" s="59">
        <f>L10+J10</f>
        <v>8122.5</v>
      </c>
      <c r="P10" s="55" t="str">
        <f t="shared" ref="P10:P31" si="5">B10</f>
        <v>Personal Property</v>
      </c>
      <c r="Q10" s="62">
        <v>0.98299999999999998</v>
      </c>
      <c r="R10" s="56">
        <f t="shared" ref="R10:R30" si="6">IFERROR(Q10*M10,0)</f>
        <v>7984.4174999999996</v>
      </c>
      <c r="S10" s="62">
        <v>0.98676128425749543</v>
      </c>
      <c r="T10" s="56">
        <f t="shared" ref="T10:T30" si="7">IF(S10="--", 0,M10*S10)</f>
        <v>8014.9685313815062</v>
      </c>
      <c r="U10" s="56">
        <f t="shared" ref="U10:U30" si="8">T10-R10</f>
        <v>30.551031381506618</v>
      </c>
      <c r="V10" s="58">
        <v>7.0000000000000007E-2</v>
      </c>
      <c r="W10" s="56">
        <f t="shared" ref="W10:W30" si="9">V10*R10</f>
        <v>558.90922499999999</v>
      </c>
      <c r="X10" s="63">
        <v>749.39586322313335</v>
      </c>
      <c r="Y10" s="64">
        <v>0.01</v>
      </c>
      <c r="Z10" s="63">
        <f>Y10*X10</f>
        <v>7.4939586322313332</v>
      </c>
      <c r="AA10" s="56">
        <f>IF(Z10="--",U10+W10,U10+W10+Z10)</f>
        <v>596.95421501373789</v>
      </c>
      <c r="AB10" s="65">
        <f t="shared" ref="AB10:AB30" si="10">R10+AA10</f>
        <v>8581.3717150137381</v>
      </c>
      <c r="AE10" s="55" t="str">
        <f t="shared" ref="AE10:AE31" si="11">P10</f>
        <v>Personal Property</v>
      </c>
      <c r="AF10" s="66">
        <v>0.03</v>
      </c>
      <c r="AG10" s="65">
        <f t="shared" ref="AG10:AG30" si="12">E10*AF10</f>
        <v>300</v>
      </c>
      <c r="AH10" s="7">
        <v>0</v>
      </c>
      <c r="AI10" s="65">
        <f t="shared" ref="AI10:AI30" si="13">E10*AH10</f>
        <v>0</v>
      </c>
      <c r="AJ10" s="65">
        <f t="shared" ref="AJ10:AJ30" si="14">IF(H10="--",AB10+AG10+AI10,AB10+AG10+AI10+H10)</f>
        <v>9381.3717150137381</v>
      </c>
      <c r="AK10" s="65">
        <v>129.07278269172261</v>
      </c>
      <c r="AL10" s="65"/>
      <c r="AM10" s="65"/>
      <c r="AN10" s="65"/>
      <c r="AO10" s="65"/>
      <c r="AP10" s="65"/>
      <c r="AS10" s="55" t="str">
        <f>AE10</f>
        <v>Personal Property</v>
      </c>
      <c r="AT10" s="66"/>
      <c r="AU10" s="65"/>
      <c r="AV10" s="7"/>
      <c r="AW10" s="38"/>
      <c r="AX10" s="38"/>
      <c r="AY10" s="38"/>
      <c r="AZ10" s="38"/>
      <c r="BA10" s="38"/>
    </row>
    <row r="11" spans="1:54">
      <c r="B11" s="55" t="s">
        <v>166</v>
      </c>
      <c r="C11" s="56">
        <v>0</v>
      </c>
      <c r="D11" s="56">
        <v>0</v>
      </c>
      <c r="E11" s="56">
        <f t="shared" ref="E11:E30" si="15">C11+D11</f>
        <v>0</v>
      </c>
      <c r="F11" s="56">
        <v>0</v>
      </c>
      <c r="G11" s="56">
        <f t="shared" ref="G11:G30" si="16">IFERROR(E11-F11,E11)</f>
        <v>0</v>
      </c>
      <c r="H11" s="57">
        <f t="shared" ref="H11:H30" si="17">F11</f>
        <v>0</v>
      </c>
      <c r="I11" s="58">
        <v>0</v>
      </c>
      <c r="J11" s="59">
        <f t="shared" ref="J11:J30" si="18">IF(H11="--",G11*I11,I11*(G11-H11))</f>
        <v>0</v>
      </c>
      <c r="K11" s="60" t="s">
        <v>165</v>
      </c>
      <c r="L11" s="61">
        <v>0</v>
      </c>
      <c r="M11" s="59">
        <f t="shared" ref="M11:M30" si="19">L11+J11</f>
        <v>0</v>
      </c>
      <c r="P11" s="55" t="str">
        <f t="shared" si="5"/>
        <v>Commercial Property</v>
      </c>
      <c r="Q11" s="62" t="s">
        <v>165</v>
      </c>
      <c r="R11" s="56">
        <f t="shared" si="6"/>
        <v>0</v>
      </c>
      <c r="S11" s="62" t="s">
        <v>165</v>
      </c>
      <c r="T11" s="56">
        <f t="shared" si="7"/>
        <v>0</v>
      </c>
      <c r="U11" s="56">
        <f t="shared" si="8"/>
        <v>0</v>
      </c>
      <c r="V11" s="58">
        <v>0</v>
      </c>
      <c r="W11" s="56">
        <f t="shared" si="9"/>
        <v>0</v>
      </c>
      <c r="X11" s="63">
        <v>0</v>
      </c>
      <c r="Y11" s="64">
        <v>0.01</v>
      </c>
      <c r="Z11" s="63">
        <f t="shared" ref="Z11:Z30" si="20">Y11*X11</f>
        <v>0</v>
      </c>
      <c r="AA11" s="56">
        <f t="shared" ref="AA11:AA30" si="21">IF(Z11="--",U11+W11,U11+W11+Z11)</f>
        <v>0</v>
      </c>
      <c r="AB11" s="65">
        <f t="shared" si="10"/>
        <v>0</v>
      </c>
      <c r="AE11" s="55" t="str">
        <f t="shared" si="11"/>
        <v>Commercial Property</v>
      </c>
      <c r="AF11" s="66">
        <f>AF10</f>
        <v>0.03</v>
      </c>
      <c r="AG11" s="65">
        <f t="shared" si="12"/>
        <v>0</v>
      </c>
      <c r="AH11" s="7">
        <v>0</v>
      </c>
      <c r="AI11" s="65">
        <f t="shared" si="13"/>
        <v>0</v>
      </c>
      <c r="AJ11" s="65">
        <f t="shared" si="14"/>
        <v>0</v>
      </c>
      <c r="AK11" s="65">
        <v>0</v>
      </c>
      <c r="AL11" s="65"/>
      <c r="AM11" s="65"/>
      <c r="AN11" s="65"/>
      <c r="AO11" s="65"/>
      <c r="AP11" s="65"/>
      <c r="AS11" s="55" t="str">
        <f t="shared" ref="AS11:AS30" si="22">AE11</f>
        <v>Commercial Property</v>
      </c>
      <c r="AT11" s="66"/>
      <c r="AU11" s="65"/>
      <c r="AV11" s="7"/>
      <c r="AW11" s="38"/>
      <c r="AX11" s="38"/>
      <c r="AY11" s="38"/>
      <c r="AZ11" s="38"/>
      <c r="BA11" s="38"/>
    </row>
    <row r="12" spans="1:54">
      <c r="B12" s="55" t="s">
        <v>167</v>
      </c>
      <c r="C12" s="56">
        <v>0</v>
      </c>
      <c r="D12" s="56">
        <v>0</v>
      </c>
      <c r="E12" s="56">
        <f t="shared" si="15"/>
        <v>0</v>
      </c>
      <c r="F12" s="56">
        <v>0</v>
      </c>
      <c r="G12" s="56">
        <f t="shared" si="16"/>
        <v>0</v>
      </c>
      <c r="H12" s="57">
        <f t="shared" si="17"/>
        <v>0</v>
      </c>
      <c r="I12" s="58">
        <v>0</v>
      </c>
      <c r="J12" s="59">
        <f t="shared" si="18"/>
        <v>0</v>
      </c>
      <c r="K12" s="60" t="s">
        <v>165</v>
      </c>
      <c r="L12" s="61">
        <v>0</v>
      </c>
      <c r="M12" s="59">
        <f t="shared" si="19"/>
        <v>0</v>
      </c>
      <c r="P12" s="55" t="str">
        <f t="shared" si="5"/>
        <v>Aircraft</v>
      </c>
      <c r="Q12" s="62" t="s">
        <v>165</v>
      </c>
      <c r="R12" s="56">
        <f t="shared" si="6"/>
        <v>0</v>
      </c>
      <c r="S12" s="62" t="s">
        <v>165</v>
      </c>
      <c r="T12" s="56">
        <f t="shared" si="7"/>
        <v>0</v>
      </c>
      <c r="U12" s="56">
        <f t="shared" si="8"/>
        <v>0</v>
      </c>
      <c r="V12" s="58">
        <v>0</v>
      </c>
      <c r="W12" s="56">
        <f t="shared" si="9"/>
        <v>0</v>
      </c>
      <c r="X12" s="63">
        <v>0</v>
      </c>
      <c r="Y12" s="64">
        <v>0.01</v>
      </c>
      <c r="Z12" s="63">
        <f t="shared" si="20"/>
        <v>0</v>
      </c>
      <c r="AA12" s="56">
        <f t="shared" si="21"/>
        <v>0</v>
      </c>
      <c r="AB12" s="65">
        <f t="shared" si="10"/>
        <v>0</v>
      </c>
      <c r="AE12" s="55" t="str">
        <f t="shared" si="11"/>
        <v>Aircraft</v>
      </c>
      <c r="AF12" s="66">
        <f t="shared" ref="AF12:AF28" si="23">AF11</f>
        <v>0.03</v>
      </c>
      <c r="AG12" s="65">
        <f t="shared" si="12"/>
        <v>0</v>
      </c>
      <c r="AH12" s="7">
        <v>0</v>
      </c>
      <c r="AI12" s="65">
        <f t="shared" si="13"/>
        <v>0</v>
      </c>
      <c r="AJ12" s="65">
        <f t="shared" si="14"/>
        <v>0</v>
      </c>
      <c r="AK12" s="65">
        <v>0</v>
      </c>
      <c r="AL12" s="65"/>
      <c r="AM12" s="65"/>
      <c r="AN12" s="65"/>
      <c r="AO12" s="65"/>
      <c r="AP12" s="65"/>
      <c r="AS12" s="55" t="str">
        <f t="shared" si="22"/>
        <v>Aircraft</v>
      </c>
      <c r="AT12" s="66"/>
      <c r="AU12" s="65"/>
      <c r="AV12" s="7"/>
      <c r="AW12" s="38"/>
      <c r="AX12" s="38"/>
      <c r="AY12" s="38"/>
      <c r="AZ12" s="38"/>
      <c r="BA12" s="38"/>
    </row>
    <row r="13" spans="1:54">
      <c r="B13" s="55" t="s">
        <v>168</v>
      </c>
      <c r="C13" s="56">
        <v>50000</v>
      </c>
      <c r="D13" s="56">
        <v>0</v>
      </c>
      <c r="E13" s="56">
        <f t="shared" si="15"/>
        <v>50000</v>
      </c>
      <c r="F13" s="56">
        <v>1000</v>
      </c>
      <c r="G13" s="56">
        <f t="shared" si="16"/>
        <v>49000</v>
      </c>
      <c r="H13" s="57">
        <v>3000</v>
      </c>
      <c r="I13" s="58">
        <v>0.98</v>
      </c>
      <c r="J13" s="59">
        <f t="shared" si="18"/>
        <v>45080</v>
      </c>
      <c r="K13" s="60" t="s">
        <v>165</v>
      </c>
      <c r="L13" s="61">
        <v>2250</v>
      </c>
      <c r="M13" s="59">
        <f t="shared" si="19"/>
        <v>47330</v>
      </c>
      <c r="P13" s="55" t="str">
        <f t="shared" si="5"/>
        <v>Auto - Liability - Regular</v>
      </c>
      <c r="Q13" s="62">
        <v>0.92218559837728198</v>
      </c>
      <c r="R13" s="56">
        <f t="shared" si="6"/>
        <v>43647.044371196753</v>
      </c>
      <c r="S13" s="62">
        <v>0.94319745460939886</v>
      </c>
      <c r="T13" s="56">
        <f t="shared" si="7"/>
        <v>44641.535526662847</v>
      </c>
      <c r="U13" s="56">
        <f t="shared" si="8"/>
        <v>994.49115546609391</v>
      </c>
      <c r="V13" s="58">
        <v>0.11</v>
      </c>
      <c r="W13" s="56">
        <f t="shared" si="9"/>
        <v>4801.1748808316424</v>
      </c>
      <c r="X13" s="63">
        <v>4276.6980223123755</v>
      </c>
      <c r="Y13" s="64">
        <v>0.01</v>
      </c>
      <c r="Z13" s="63">
        <f t="shared" si="20"/>
        <v>42.76698022312376</v>
      </c>
      <c r="AA13" s="56">
        <f t="shared" si="21"/>
        <v>5838.4330165208603</v>
      </c>
      <c r="AB13" s="65">
        <f t="shared" si="10"/>
        <v>49485.477387717612</v>
      </c>
      <c r="AE13" s="55" t="str">
        <f t="shared" si="11"/>
        <v>Auto - Liability - Regular</v>
      </c>
      <c r="AF13" s="66">
        <f t="shared" si="23"/>
        <v>0.03</v>
      </c>
      <c r="AG13" s="65">
        <f t="shared" si="12"/>
        <v>1500</v>
      </c>
      <c r="AH13" s="7">
        <v>0</v>
      </c>
      <c r="AI13" s="65">
        <f t="shared" si="13"/>
        <v>0</v>
      </c>
      <c r="AJ13" s="65">
        <f t="shared" si="14"/>
        <v>53985.477387717612</v>
      </c>
      <c r="AK13" s="65">
        <v>258.14556538344522</v>
      </c>
      <c r="AL13" s="65"/>
      <c r="AM13" s="65"/>
      <c r="AN13" s="65"/>
      <c r="AO13" s="65"/>
      <c r="AP13" s="65"/>
      <c r="AS13" s="55" t="str">
        <f t="shared" si="22"/>
        <v>Auto - Liability - Regular</v>
      </c>
      <c r="AT13" s="66"/>
      <c r="AU13" s="65"/>
      <c r="AV13" s="7"/>
      <c r="AW13" s="38"/>
      <c r="AX13" s="38"/>
      <c r="AY13" s="38"/>
      <c r="AZ13" s="38"/>
      <c r="BA13" s="38"/>
    </row>
    <row r="14" spans="1:54">
      <c r="B14" s="55" t="s">
        <v>169</v>
      </c>
      <c r="C14" s="56">
        <v>25000</v>
      </c>
      <c r="D14" s="56">
        <v>0</v>
      </c>
      <c r="E14" s="56">
        <f t="shared" si="15"/>
        <v>25000</v>
      </c>
      <c r="F14" s="56">
        <v>3000</v>
      </c>
      <c r="G14" s="56">
        <f t="shared" si="16"/>
        <v>22000</v>
      </c>
      <c r="H14" s="57">
        <v>1500</v>
      </c>
      <c r="I14" s="58">
        <v>1.1499999999999999</v>
      </c>
      <c r="J14" s="59">
        <f t="shared" si="18"/>
        <v>23574.999999999996</v>
      </c>
      <c r="K14" s="60" t="s">
        <v>165</v>
      </c>
      <c r="L14" s="61">
        <v>1350</v>
      </c>
      <c r="M14" s="59">
        <f t="shared" si="19"/>
        <v>24924.999999999996</v>
      </c>
      <c r="P14" s="55" t="str">
        <f t="shared" si="5"/>
        <v>Auto - PA - Regular</v>
      </c>
      <c r="Q14" s="62">
        <v>0.9321551724137932</v>
      </c>
      <c r="R14" s="56">
        <f t="shared" si="6"/>
        <v>23233.967672413793</v>
      </c>
      <c r="S14" s="62">
        <v>0.95317606575556935</v>
      </c>
      <c r="T14" s="56">
        <f t="shared" si="7"/>
        <v>23757.913438957563</v>
      </c>
      <c r="U14" s="56">
        <f t="shared" si="8"/>
        <v>523.94576654376942</v>
      </c>
      <c r="V14" s="58">
        <v>0.1</v>
      </c>
      <c r="W14" s="56">
        <f t="shared" si="9"/>
        <v>2323.3967672413796</v>
      </c>
      <c r="X14" s="63">
        <v>5832.8239097363075</v>
      </c>
      <c r="Y14" s="64">
        <v>0.01</v>
      </c>
      <c r="Z14" s="63">
        <f t="shared" si="20"/>
        <v>58.328239097363074</v>
      </c>
      <c r="AA14" s="56">
        <f t="shared" si="21"/>
        <v>2905.6707728825122</v>
      </c>
      <c r="AB14" s="65">
        <f t="shared" si="10"/>
        <v>26139.638445296307</v>
      </c>
      <c r="AE14" s="55" t="str">
        <f t="shared" si="11"/>
        <v>Auto - PA - Regular</v>
      </c>
      <c r="AF14" s="66">
        <f t="shared" si="23"/>
        <v>0.03</v>
      </c>
      <c r="AG14" s="65">
        <f t="shared" si="12"/>
        <v>750</v>
      </c>
      <c r="AH14" s="7">
        <v>0</v>
      </c>
      <c r="AI14" s="65">
        <f t="shared" si="13"/>
        <v>0</v>
      </c>
      <c r="AJ14" s="65">
        <f t="shared" si="14"/>
        <v>28389.638445296307</v>
      </c>
      <c r="AK14" s="65">
        <v>774.43669615033571</v>
      </c>
      <c r="AL14" s="65"/>
      <c r="AM14" s="65"/>
      <c r="AN14" s="65"/>
      <c r="AO14" s="65"/>
      <c r="AP14" s="65"/>
      <c r="AS14" s="55" t="str">
        <f t="shared" si="22"/>
        <v>Auto - PA - Regular</v>
      </c>
      <c r="AT14" s="66"/>
      <c r="AU14" s="65"/>
      <c r="AV14" s="7"/>
      <c r="AW14" s="38"/>
      <c r="AX14" s="38"/>
      <c r="AY14" s="38"/>
      <c r="AZ14" s="38"/>
      <c r="BA14" s="38"/>
    </row>
    <row r="15" spans="1:54">
      <c r="B15" s="55" t="s">
        <v>170</v>
      </c>
      <c r="C15" s="56">
        <v>30000</v>
      </c>
      <c r="D15" s="56">
        <v>0</v>
      </c>
      <c r="E15" s="56">
        <f t="shared" si="15"/>
        <v>30000</v>
      </c>
      <c r="F15" s="56">
        <v>500</v>
      </c>
      <c r="G15" s="56">
        <f t="shared" si="16"/>
        <v>29500</v>
      </c>
      <c r="H15" s="57">
        <v>1000</v>
      </c>
      <c r="I15" s="58">
        <v>0.67</v>
      </c>
      <c r="J15" s="59">
        <f t="shared" si="18"/>
        <v>19095</v>
      </c>
      <c r="K15" s="60" t="s">
        <v>165</v>
      </c>
      <c r="L15" s="61">
        <v>918</v>
      </c>
      <c r="M15" s="59">
        <f t="shared" si="19"/>
        <v>20013</v>
      </c>
      <c r="P15" s="55" t="str">
        <f t="shared" si="5"/>
        <v>Auto - Other - Regular</v>
      </c>
      <c r="Q15" s="62">
        <v>0.9770182555780933</v>
      </c>
      <c r="R15" s="56">
        <f t="shared" si="6"/>
        <v>19553.066348884382</v>
      </c>
      <c r="S15" s="62">
        <v>0.9879979777553084</v>
      </c>
      <c r="T15" s="56">
        <f t="shared" si="7"/>
        <v>19772.803528816989</v>
      </c>
      <c r="U15" s="56">
        <f t="shared" si="8"/>
        <v>219.73717993260652</v>
      </c>
      <c r="V15" s="58">
        <v>7.0000000000000007E-2</v>
      </c>
      <c r="W15" s="56">
        <f t="shared" si="9"/>
        <v>1368.7146444219068</v>
      </c>
      <c r="X15" s="63">
        <v>1275.0088235294097</v>
      </c>
      <c r="Y15" s="64">
        <v>0.01</v>
      </c>
      <c r="Z15" s="63">
        <f t="shared" si="20"/>
        <v>12.750088235294097</v>
      </c>
      <c r="AA15" s="56">
        <f t="shared" si="21"/>
        <v>1601.2019125898073</v>
      </c>
      <c r="AB15" s="65">
        <f t="shared" si="10"/>
        <v>21154.26826147419</v>
      </c>
      <c r="AE15" s="55" t="str">
        <f t="shared" si="11"/>
        <v>Auto - Other - Regular</v>
      </c>
      <c r="AF15" s="66">
        <f t="shared" si="23"/>
        <v>0.03</v>
      </c>
      <c r="AG15" s="65">
        <f t="shared" si="12"/>
        <v>900</v>
      </c>
      <c r="AH15" s="7">
        <v>0</v>
      </c>
      <c r="AI15" s="65">
        <f t="shared" si="13"/>
        <v>0</v>
      </c>
      <c r="AJ15" s="65">
        <f t="shared" si="14"/>
        <v>23054.26826147419</v>
      </c>
      <c r="AK15" s="65">
        <v>129.07278269172261</v>
      </c>
      <c r="AL15" s="65"/>
      <c r="AM15" s="65"/>
      <c r="AN15" s="65"/>
      <c r="AO15" s="65"/>
      <c r="AP15" s="65"/>
      <c r="AS15" s="55" t="str">
        <f t="shared" si="22"/>
        <v>Auto - Other - Regular</v>
      </c>
      <c r="AT15" s="66"/>
      <c r="AU15" s="65"/>
      <c r="AV15" s="7"/>
      <c r="AW15" s="38"/>
      <c r="AX15" s="38"/>
      <c r="AY15" s="38"/>
      <c r="AZ15" s="38"/>
      <c r="BA15" s="38"/>
    </row>
    <row r="16" spans="1:54">
      <c r="B16" s="55" t="s">
        <v>171</v>
      </c>
      <c r="C16" s="56">
        <v>1500</v>
      </c>
      <c r="D16" s="56">
        <v>0</v>
      </c>
      <c r="E16" s="56">
        <f t="shared" si="15"/>
        <v>1500</v>
      </c>
      <c r="F16" s="56">
        <v>0</v>
      </c>
      <c r="G16" s="56">
        <f t="shared" si="16"/>
        <v>1500</v>
      </c>
      <c r="H16" s="57">
        <f t="shared" si="17"/>
        <v>0</v>
      </c>
      <c r="I16" s="58">
        <v>0.93333333333333335</v>
      </c>
      <c r="J16" s="59">
        <f t="shared" si="18"/>
        <v>1400</v>
      </c>
      <c r="K16" s="60" t="s">
        <v>165</v>
      </c>
      <c r="L16" s="61">
        <v>0</v>
      </c>
      <c r="M16" s="59">
        <f t="shared" si="19"/>
        <v>1400</v>
      </c>
      <c r="P16" s="55" t="str">
        <f t="shared" si="5"/>
        <v>Auto - Liability - Facility</v>
      </c>
      <c r="Q16" s="62">
        <v>0.9285714285714286</v>
      </c>
      <c r="R16" s="56">
        <f t="shared" si="6"/>
        <v>1300</v>
      </c>
      <c r="S16" s="62">
        <v>0.9285714285714286</v>
      </c>
      <c r="T16" s="56">
        <f t="shared" si="7"/>
        <v>1300</v>
      </c>
      <c r="U16" s="56">
        <f t="shared" si="8"/>
        <v>0</v>
      </c>
      <c r="V16" s="58">
        <v>0.15384615384615385</v>
      </c>
      <c r="W16" s="56">
        <f t="shared" si="9"/>
        <v>200</v>
      </c>
      <c r="X16" s="63">
        <v>0</v>
      </c>
      <c r="Y16" s="64">
        <v>0.01</v>
      </c>
      <c r="Z16" s="63">
        <f t="shared" si="20"/>
        <v>0</v>
      </c>
      <c r="AA16" s="56">
        <f t="shared" si="21"/>
        <v>200</v>
      </c>
      <c r="AB16" s="65">
        <f t="shared" si="10"/>
        <v>1500</v>
      </c>
      <c r="AE16" s="55" t="str">
        <f t="shared" si="11"/>
        <v>Auto - Liability - Facility</v>
      </c>
      <c r="AF16" s="66">
        <f t="shared" si="23"/>
        <v>0.03</v>
      </c>
      <c r="AG16" s="65">
        <f t="shared" si="12"/>
        <v>45</v>
      </c>
      <c r="AH16" s="7">
        <v>0</v>
      </c>
      <c r="AI16" s="65">
        <f t="shared" si="13"/>
        <v>0</v>
      </c>
      <c r="AJ16" s="65">
        <f t="shared" si="14"/>
        <v>1545</v>
      </c>
      <c r="AK16" s="65">
        <v>0</v>
      </c>
      <c r="AL16" s="65"/>
      <c r="AM16" s="65"/>
      <c r="AN16" s="65"/>
      <c r="AO16" s="65"/>
      <c r="AP16" s="65"/>
      <c r="AS16" s="55" t="str">
        <f t="shared" si="22"/>
        <v>Auto - Liability - Facility</v>
      </c>
      <c r="AT16" s="66"/>
      <c r="AU16" s="65"/>
      <c r="AV16" s="7"/>
      <c r="AW16" s="38"/>
      <c r="AX16" s="38"/>
      <c r="AY16" s="38"/>
      <c r="AZ16" s="38"/>
      <c r="BA16" s="38"/>
    </row>
    <row r="17" spans="2:54">
      <c r="B17" s="55" t="s">
        <v>172</v>
      </c>
      <c r="C17" s="56">
        <v>750</v>
      </c>
      <c r="D17" s="56">
        <v>0</v>
      </c>
      <c r="E17" s="56">
        <f t="shared" si="15"/>
        <v>750</v>
      </c>
      <c r="F17" s="56">
        <v>0</v>
      </c>
      <c r="G17" s="56">
        <f t="shared" si="16"/>
        <v>750</v>
      </c>
      <c r="H17" s="57">
        <f t="shared" si="17"/>
        <v>0</v>
      </c>
      <c r="I17" s="58">
        <v>0.93333333333333335</v>
      </c>
      <c r="J17" s="59">
        <f t="shared" si="18"/>
        <v>700</v>
      </c>
      <c r="K17" s="60" t="s">
        <v>165</v>
      </c>
      <c r="L17" s="61">
        <v>0</v>
      </c>
      <c r="M17" s="59">
        <f t="shared" si="19"/>
        <v>700</v>
      </c>
      <c r="P17" s="55" t="str">
        <f t="shared" si="5"/>
        <v>Auto - PA - Facility</v>
      </c>
      <c r="Q17" s="62">
        <v>0.9285714285714286</v>
      </c>
      <c r="R17" s="56">
        <f t="shared" si="6"/>
        <v>650</v>
      </c>
      <c r="S17" s="62">
        <v>0.9285714285714286</v>
      </c>
      <c r="T17" s="56">
        <f t="shared" si="7"/>
        <v>650</v>
      </c>
      <c r="U17" s="56">
        <f t="shared" si="8"/>
        <v>0</v>
      </c>
      <c r="V17" s="58">
        <v>0.15384615384615385</v>
      </c>
      <c r="W17" s="56">
        <f t="shared" si="9"/>
        <v>100</v>
      </c>
      <c r="X17" s="63">
        <v>0</v>
      </c>
      <c r="Y17" s="64">
        <v>0.01</v>
      </c>
      <c r="Z17" s="63">
        <f t="shared" si="20"/>
        <v>0</v>
      </c>
      <c r="AA17" s="56">
        <f t="shared" si="21"/>
        <v>100</v>
      </c>
      <c r="AB17" s="65">
        <f t="shared" si="10"/>
        <v>750</v>
      </c>
      <c r="AE17" s="55" t="str">
        <f t="shared" si="11"/>
        <v>Auto - PA - Facility</v>
      </c>
      <c r="AF17" s="66">
        <f t="shared" si="23"/>
        <v>0.03</v>
      </c>
      <c r="AG17" s="65">
        <f t="shared" si="12"/>
        <v>22.5</v>
      </c>
      <c r="AH17" s="7">
        <v>0</v>
      </c>
      <c r="AI17" s="65">
        <f t="shared" si="13"/>
        <v>0</v>
      </c>
      <c r="AJ17" s="65">
        <f t="shared" si="14"/>
        <v>772.5</v>
      </c>
      <c r="AK17" s="65">
        <v>0</v>
      </c>
      <c r="AL17" s="65"/>
      <c r="AM17" s="65"/>
      <c r="AN17" s="65"/>
      <c r="AO17" s="65"/>
      <c r="AP17" s="65"/>
      <c r="AS17" s="55" t="str">
        <f t="shared" si="22"/>
        <v>Auto - PA - Facility</v>
      </c>
      <c r="AT17" s="66"/>
      <c r="AU17" s="65"/>
      <c r="AV17" s="7"/>
      <c r="AW17" s="38"/>
      <c r="AX17" s="38"/>
      <c r="AY17" s="38"/>
      <c r="AZ17" s="38"/>
      <c r="BA17" s="38"/>
    </row>
    <row r="18" spans="2:54">
      <c r="B18" s="55" t="s">
        <v>173</v>
      </c>
      <c r="C18" s="56">
        <v>750</v>
      </c>
      <c r="D18" s="56">
        <v>0</v>
      </c>
      <c r="E18" s="56">
        <f t="shared" si="15"/>
        <v>750</v>
      </c>
      <c r="F18" s="56">
        <v>0</v>
      </c>
      <c r="G18" s="56">
        <f t="shared" si="16"/>
        <v>750</v>
      </c>
      <c r="H18" s="57">
        <f t="shared" si="17"/>
        <v>0</v>
      </c>
      <c r="I18" s="58">
        <v>0.93333333333333335</v>
      </c>
      <c r="J18" s="59">
        <f t="shared" si="18"/>
        <v>700</v>
      </c>
      <c r="K18" s="60" t="s">
        <v>165</v>
      </c>
      <c r="L18" s="61">
        <v>0</v>
      </c>
      <c r="M18" s="59">
        <f t="shared" si="19"/>
        <v>700</v>
      </c>
      <c r="P18" s="55" t="str">
        <f t="shared" si="5"/>
        <v>Auto - Other - Facility</v>
      </c>
      <c r="Q18" s="62">
        <v>0.9285714285714286</v>
      </c>
      <c r="R18" s="56">
        <f t="shared" si="6"/>
        <v>650</v>
      </c>
      <c r="S18" s="62">
        <v>0.9285714285714286</v>
      </c>
      <c r="T18" s="56">
        <f t="shared" si="7"/>
        <v>650</v>
      </c>
      <c r="U18" s="56">
        <f t="shared" si="8"/>
        <v>0</v>
      </c>
      <c r="V18" s="58">
        <v>0.15384615384615385</v>
      </c>
      <c r="W18" s="56">
        <f t="shared" si="9"/>
        <v>100</v>
      </c>
      <c r="X18" s="63">
        <v>0</v>
      </c>
      <c r="Y18" s="64">
        <v>0.01</v>
      </c>
      <c r="Z18" s="63">
        <f t="shared" si="20"/>
        <v>0</v>
      </c>
      <c r="AA18" s="56">
        <f t="shared" si="21"/>
        <v>100</v>
      </c>
      <c r="AB18" s="65">
        <f t="shared" si="10"/>
        <v>750</v>
      </c>
      <c r="AE18" s="55" t="str">
        <f t="shared" si="11"/>
        <v>Auto - Other - Facility</v>
      </c>
      <c r="AF18" s="66">
        <f t="shared" si="23"/>
        <v>0.03</v>
      </c>
      <c r="AG18" s="65">
        <f t="shared" si="12"/>
        <v>22.5</v>
      </c>
      <c r="AH18" s="7">
        <v>0</v>
      </c>
      <c r="AI18" s="65">
        <f t="shared" si="13"/>
        <v>0</v>
      </c>
      <c r="AJ18" s="65">
        <f t="shared" si="14"/>
        <v>772.5</v>
      </c>
      <c r="AK18" s="65">
        <v>0</v>
      </c>
      <c r="AL18" s="65"/>
      <c r="AM18" s="65"/>
      <c r="AN18" s="65"/>
      <c r="AO18" s="65"/>
      <c r="AP18" s="65"/>
      <c r="AS18" s="55" t="str">
        <f t="shared" si="22"/>
        <v>Auto - Other - Facility</v>
      </c>
      <c r="AT18" s="66"/>
      <c r="AU18" s="65"/>
      <c r="AV18" s="7"/>
      <c r="AW18" s="38"/>
      <c r="AX18" s="38"/>
      <c r="AY18" s="38"/>
      <c r="AZ18" s="38"/>
      <c r="BA18" s="38"/>
    </row>
    <row r="19" spans="2:54">
      <c r="B19" s="55" t="s">
        <v>174</v>
      </c>
      <c r="C19" s="56">
        <v>0</v>
      </c>
      <c r="D19" s="56">
        <v>0</v>
      </c>
      <c r="E19" s="56">
        <f t="shared" si="15"/>
        <v>0</v>
      </c>
      <c r="F19" s="56">
        <v>0</v>
      </c>
      <c r="G19" s="56">
        <f t="shared" si="16"/>
        <v>0</v>
      </c>
      <c r="H19" s="57">
        <f t="shared" si="17"/>
        <v>0</v>
      </c>
      <c r="I19" s="58">
        <v>0</v>
      </c>
      <c r="J19" s="59">
        <f t="shared" si="18"/>
        <v>0</v>
      </c>
      <c r="K19" s="60" t="s">
        <v>165</v>
      </c>
      <c r="L19" s="61">
        <v>0</v>
      </c>
      <c r="M19" s="59">
        <f t="shared" si="19"/>
        <v>0</v>
      </c>
      <c r="P19" s="55" t="str">
        <f t="shared" si="5"/>
        <v>Boiler &amp; Machinery</v>
      </c>
      <c r="Q19" s="62" t="s">
        <v>165</v>
      </c>
      <c r="R19" s="56">
        <f t="shared" si="6"/>
        <v>0</v>
      </c>
      <c r="S19" s="62" t="s">
        <v>165</v>
      </c>
      <c r="T19" s="56">
        <f t="shared" si="7"/>
        <v>0</v>
      </c>
      <c r="U19" s="56">
        <f t="shared" si="8"/>
        <v>0</v>
      </c>
      <c r="V19" s="58">
        <v>0</v>
      </c>
      <c r="W19" s="56">
        <f t="shared" si="9"/>
        <v>0</v>
      </c>
      <c r="X19" s="63">
        <v>0</v>
      </c>
      <c r="Y19" s="64">
        <v>0.01</v>
      </c>
      <c r="Z19" s="63">
        <f t="shared" si="20"/>
        <v>0</v>
      </c>
      <c r="AA19" s="56">
        <f t="shared" si="21"/>
        <v>0</v>
      </c>
      <c r="AB19" s="65">
        <f t="shared" si="10"/>
        <v>0</v>
      </c>
      <c r="AE19" s="55" t="str">
        <f t="shared" si="11"/>
        <v>Boiler &amp; Machinery</v>
      </c>
      <c r="AF19" s="66">
        <f t="shared" si="23"/>
        <v>0.03</v>
      </c>
      <c r="AG19" s="65">
        <f t="shared" si="12"/>
        <v>0</v>
      </c>
      <c r="AH19" s="7">
        <v>0</v>
      </c>
      <c r="AI19" s="65">
        <f t="shared" si="13"/>
        <v>0</v>
      </c>
      <c r="AJ19" s="65">
        <f t="shared" si="14"/>
        <v>0</v>
      </c>
      <c r="AK19" s="65">
        <v>0</v>
      </c>
      <c r="AL19" s="65"/>
      <c r="AM19" s="65"/>
      <c r="AN19" s="65"/>
      <c r="AO19" s="65"/>
      <c r="AP19" s="65"/>
      <c r="AS19" s="55" t="str">
        <f t="shared" si="22"/>
        <v>Boiler &amp; Machinery</v>
      </c>
      <c r="AT19" s="66"/>
      <c r="AU19" s="65"/>
      <c r="AV19" s="7"/>
      <c r="AW19" s="38"/>
      <c r="AX19" s="38"/>
      <c r="AY19" s="38"/>
      <c r="AZ19" s="38"/>
      <c r="BA19" s="38"/>
    </row>
    <row r="20" spans="2:54">
      <c r="B20" s="55" t="s">
        <v>175</v>
      </c>
      <c r="C20" s="56">
        <v>0</v>
      </c>
      <c r="D20" s="56">
        <v>0</v>
      </c>
      <c r="E20" s="56">
        <f t="shared" si="15"/>
        <v>0</v>
      </c>
      <c r="F20" s="56">
        <v>0</v>
      </c>
      <c r="G20" s="56">
        <f t="shared" si="16"/>
        <v>0</v>
      </c>
      <c r="H20" s="57">
        <f t="shared" si="17"/>
        <v>0</v>
      </c>
      <c r="I20" s="58">
        <v>0</v>
      </c>
      <c r="J20" s="59">
        <f t="shared" si="18"/>
        <v>0</v>
      </c>
      <c r="K20" s="60" t="s">
        <v>165</v>
      </c>
      <c r="L20" s="61">
        <v>0</v>
      </c>
      <c r="M20" s="59">
        <f t="shared" si="19"/>
        <v>0</v>
      </c>
      <c r="P20" s="55" t="str">
        <f t="shared" si="5"/>
        <v>Credit</v>
      </c>
      <c r="Q20" s="62" t="s">
        <v>165</v>
      </c>
      <c r="R20" s="56">
        <f t="shared" si="6"/>
        <v>0</v>
      </c>
      <c r="S20" s="62" t="s">
        <v>165</v>
      </c>
      <c r="T20" s="56">
        <f t="shared" si="7"/>
        <v>0</v>
      </c>
      <c r="U20" s="56">
        <f t="shared" si="8"/>
        <v>0</v>
      </c>
      <c r="V20" s="58">
        <v>0</v>
      </c>
      <c r="W20" s="56">
        <f t="shared" si="9"/>
        <v>0</v>
      </c>
      <c r="X20" s="63">
        <v>0</v>
      </c>
      <c r="Y20" s="64">
        <v>0.01</v>
      </c>
      <c r="Z20" s="63">
        <f t="shared" si="20"/>
        <v>0</v>
      </c>
      <c r="AA20" s="56">
        <f t="shared" si="21"/>
        <v>0</v>
      </c>
      <c r="AB20" s="65">
        <f t="shared" si="10"/>
        <v>0</v>
      </c>
      <c r="AE20" s="55" t="str">
        <f t="shared" si="11"/>
        <v>Credit</v>
      </c>
      <c r="AF20" s="66">
        <f t="shared" si="23"/>
        <v>0.03</v>
      </c>
      <c r="AG20" s="65">
        <f t="shared" si="12"/>
        <v>0</v>
      </c>
      <c r="AH20" s="7">
        <v>0</v>
      </c>
      <c r="AI20" s="65">
        <f t="shared" si="13"/>
        <v>0</v>
      </c>
      <c r="AJ20" s="65">
        <f t="shared" si="14"/>
        <v>0</v>
      </c>
      <c r="AK20" s="65">
        <v>0</v>
      </c>
      <c r="AL20" s="65"/>
      <c r="AM20" s="65"/>
      <c r="AN20" s="65"/>
      <c r="AO20" s="65"/>
      <c r="AP20" s="65"/>
      <c r="AS20" s="55" t="str">
        <f t="shared" si="22"/>
        <v>Credit</v>
      </c>
      <c r="AT20" s="66"/>
      <c r="AU20" s="65"/>
      <c r="AV20" s="7"/>
      <c r="AW20" s="38"/>
      <c r="AX20" s="38"/>
      <c r="AY20" s="38"/>
      <c r="AZ20" s="38"/>
      <c r="BA20" s="38"/>
    </row>
    <row r="21" spans="2:54">
      <c r="B21" s="55" t="s">
        <v>176</v>
      </c>
      <c r="C21" s="56">
        <v>0</v>
      </c>
      <c r="D21" s="56">
        <v>0</v>
      </c>
      <c r="E21" s="56">
        <f t="shared" si="15"/>
        <v>0</v>
      </c>
      <c r="F21" s="56">
        <v>0</v>
      </c>
      <c r="G21" s="56">
        <f t="shared" si="16"/>
        <v>0</v>
      </c>
      <c r="H21" s="57">
        <f t="shared" si="17"/>
        <v>0</v>
      </c>
      <c r="I21" s="58">
        <v>0</v>
      </c>
      <c r="J21" s="59">
        <f t="shared" si="18"/>
        <v>0</v>
      </c>
      <c r="K21" s="60" t="s">
        <v>165</v>
      </c>
      <c r="L21" s="61">
        <v>0</v>
      </c>
      <c r="M21" s="59">
        <f t="shared" si="19"/>
        <v>0</v>
      </c>
      <c r="P21" s="55" t="str">
        <f t="shared" si="5"/>
        <v>Credit Protection</v>
      </c>
      <c r="Q21" s="62" t="s">
        <v>165</v>
      </c>
      <c r="R21" s="56">
        <f t="shared" si="6"/>
        <v>0</v>
      </c>
      <c r="S21" s="62" t="s">
        <v>165</v>
      </c>
      <c r="T21" s="56">
        <f t="shared" si="7"/>
        <v>0</v>
      </c>
      <c r="U21" s="56">
        <f t="shared" si="8"/>
        <v>0</v>
      </c>
      <c r="V21" s="58">
        <v>0</v>
      </c>
      <c r="W21" s="56">
        <f t="shared" si="9"/>
        <v>0</v>
      </c>
      <c r="X21" s="63">
        <v>0</v>
      </c>
      <c r="Y21" s="64">
        <v>0.01</v>
      </c>
      <c r="Z21" s="63">
        <f t="shared" si="20"/>
        <v>0</v>
      </c>
      <c r="AA21" s="56">
        <f t="shared" si="21"/>
        <v>0</v>
      </c>
      <c r="AB21" s="65">
        <f t="shared" si="10"/>
        <v>0</v>
      </c>
      <c r="AE21" s="55" t="str">
        <f t="shared" si="11"/>
        <v>Credit Protection</v>
      </c>
      <c r="AF21" s="66">
        <f t="shared" si="23"/>
        <v>0.03</v>
      </c>
      <c r="AG21" s="65">
        <f t="shared" si="12"/>
        <v>0</v>
      </c>
      <c r="AH21" s="7">
        <v>0</v>
      </c>
      <c r="AI21" s="65">
        <f t="shared" si="13"/>
        <v>0</v>
      </c>
      <c r="AJ21" s="65">
        <f t="shared" si="14"/>
        <v>0</v>
      </c>
      <c r="AK21" s="65">
        <v>0</v>
      </c>
      <c r="AL21" s="65"/>
      <c r="AM21" s="65"/>
      <c r="AN21" s="65"/>
      <c r="AO21" s="65"/>
      <c r="AP21" s="65"/>
      <c r="AS21" s="55" t="str">
        <f t="shared" si="22"/>
        <v>Credit Protection</v>
      </c>
      <c r="AT21" s="66"/>
      <c r="AU21" s="65"/>
      <c r="AV21" s="7"/>
      <c r="AW21" s="38"/>
      <c r="AX21" s="38"/>
      <c r="AY21" s="38"/>
      <c r="AZ21" s="38"/>
      <c r="BA21" s="38"/>
    </row>
    <row r="22" spans="2:54">
      <c r="B22" s="55" t="s">
        <v>177</v>
      </c>
      <c r="C22" s="56">
        <v>0</v>
      </c>
      <c r="D22" s="56">
        <v>0</v>
      </c>
      <c r="E22" s="56">
        <f t="shared" si="15"/>
        <v>0</v>
      </c>
      <c r="F22" s="56">
        <v>0.39748</v>
      </c>
      <c r="G22" s="56">
        <f t="shared" si="16"/>
        <v>-0.39748</v>
      </c>
      <c r="H22" s="57">
        <f t="shared" si="17"/>
        <v>0.39748</v>
      </c>
      <c r="I22" s="58">
        <v>0</v>
      </c>
      <c r="J22" s="59">
        <f t="shared" si="18"/>
        <v>0</v>
      </c>
      <c r="K22" s="60" t="s">
        <v>165</v>
      </c>
      <c r="L22" s="61">
        <v>0</v>
      </c>
      <c r="M22" s="59">
        <f t="shared" si="19"/>
        <v>0</v>
      </c>
      <c r="P22" s="55" t="str">
        <f t="shared" si="5"/>
        <v>Fidelity</v>
      </c>
      <c r="Q22" s="62" t="s">
        <v>165</v>
      </c>
      <c r="R22" s="56">
        <f t="shared" si="6"/>
        <v>0</v>
      </c>
      <c r="S22" s="62" t="s">
        <v>165</v>
      </c>
      <c r="T22" s="56">
        <f t="shared" si="7"/>
        <v>0</v>
      </c>
      <c r="U22" s="56">
        <f t="shared" si="8"/>
        <v>0</v>
      </c>
      <c r="V22" s="58">
        <v>0</v>
      </c>
      <c r="W22" s="56">
        <f t="shared" si="9"/>
        <v>0</v>
      </c>
      <c r="X22" s="63">
        <v>0</v>
      </c>
      <c r="Y22" s="64">
        <v>0.01</v>
      </c>
      <c r="Z22" s="63">
        <f t="shared" si="20"/>
        <v>0</v>
      </c>
      <c r="AA22" s="56">
        <f t="shared" si="21"/>
        <v>0</v>
      </c>
      <c r="AB22" s="65">
        <f t="shared" si="10"/>
        <v>0</v>
      </c>
      <c r="AE22" s="55" t="str">
        <f t="shared" si="11"/>
        <v>Fidelity</v>
      </c>
      <c r="AF22" s="66">
        <f t="shared" si="23"/>
        <v>0.03</v>
      </c>
      <c r="AG22" s="65">
        <f t="shared" si="12"/>
        <v>0</v>
      </c>
      <c r="AH22" s="7">
        <v>0</v>
      </c>
      <c r="AI22" s="65">
        <f t="shared" si="13"/>
        <v>0</v>
      </c>
      <c r="AJ22" s="65">
        <f t="shared" si="14"/>
        <v>0.39748</v>
      </c>
      <c r="AK22" s="65">
        <v>0.10260769932861181</v>
      </c>
      <c r="AL22" s="65"/>
      <c r="AM22" s="65"/>
      <c r="AN22" s="65"/>
      <c r="AO22" s="65"/>
      <c r="AP22" s="65"/>
      <c r="AS22" s="55" t="str">
        <f t="shared" si="22"/>
        <v>Fidelity</v>
      </c>
      <c r="AT22" s="66"/>
      <c r="AU22" s="65"/>
      <c r="AV22" s="7"/>
      <c r="AW22" s="38"/>
      <c r="AX22" s="38"/>
      <c r="AY22" s="38"/>
      <c r="AZ22" s="38"/>
      <c r="BA22" s="38"/>
    </row>
    <row r="23" spans="2:54">
      <c r="B23" s="55" t="s">
        <v>178</v>
      </c>
      <c r="C23" s="56">
        <v>0</v>
      </c>
      <c r="D23" s="56">
        <v>0</v>
      </c>
      <c r="E23" s="56">
        <f t="shared" si="15"/>
        <v>0</v>
      </c>
      <c r="F23" s="56">
        <v>0</v>
      </c>
      <c r="G23" s="56">
        <f t="shared" si="16"/>
        <v>0</v>
      </c>
      <c r="H23" s="57">
        <f t="shared" si="17"/>
        <v>0</v>
      </c>
      <c r="I23" s="58">
        <v>0</v>
      </c>
      <c r="J23" s="59">
        <f t="shared" si="18"/>
        <v>0</v>
      </c>
      <c r="K23" s="60" t="s">
        <v>165</v>
      </c>
      <c r="L23" s="61">
        <v>0</v>
      </c>
      <c r="M23" s="59">
        <f t="shared" si="19"/>
        <v>0</v>
      </c>
      <c r="P23" s="55" t="str">
        <f t="shared" si="5"/>
        <v>Hail</v>
      </c>
      <c r="Q23" s="62" t="s">
        <v>165</v>
      </c>
      <c r="R23" s="56">
        <f t="shared" si="6"/>
        <v>0</v>
      </c>
      <c r="S23" s="62" t="s">
        <v>165</v>
      </c>
      <c r="T23" s="56">
        <f t="shared" si="7"/>
        <v>0</v>
      </c>
      <c r="U23" s="56">
        <f t="shared" si="8"/>
        <v>0</v>
      </c>
      <c r="V23" s="58">
        <v>0</v>
      </c>
      <c r="W23" s="56">
        <f t="shared" si="9"/>
        <v>0</v>
      </c>
      <c r="X23" s="63">
        <v>0</v>
      </c>
      <c r="Y23" s="64">
        <v>0.01</v>
      </c>
      <c r="Z23" s="63">
        <f t="shared" si="20"/>
        <v>0</v>
      </c>
      <c r="AA23" s="56">
        <f t="shared" si="21"/>
        <v>0</v>
      </c>
      <c r="AB23" s="65">
        <f t="shared" si="10"/>
        <v>0</v>
      </c>
      <c r="AE23" s="55" t="str">
        <f t="shared" si="11"/>
        <v>Hail</v>
      </c>
      <c r="AF23" s="66">
        <f t="shared" si="23"/>
        <v>0.03</v>
      </c>
      <c r="AG23" s="65">
        <f t="shared" si="12"/>
        <v>0</v>
      </c>
      <c r="AH23" s="7">
        <v>0</v>
      </c>
      <c r="AI23" s="65">
        <f t="shared" si="13"/>
        <v>0</v>
      </c>
      <c r="AJ23" s="65">
        <f t="shared" si="14"/>
        <v>0</v>
      </c>
      <c r="AK23" s="65">
        <v>0</v>
      </c>
      <c r="AL23" s="65"/>
      <c r="AM23" s="65"/>
      <c r="AN23" s="65"/>
      <c r="AO23" s="65"/>
      <c r="AP23" s="65"/>
      <c r="AS23" s="55" t="str">
        <f t="shared" si="22"/>
        <v>Hail</v>
      </c>
      <c r="AT23" s="66"/>
      <c r="AU23" s="65"/>
      <c r="AV23" s="7"/>
      <c r="AW23" s="38"/>
      <c r="AX23" s="38"/>
      <c r="AY23" s="38"/>
      <c r="AZ23" s="38"/>
      <c r="BA23" s="38"/>
    </row>
    <row r="24" spans="2:54">
      <c r="B24" s="55" t="s">
        <v>179</v>
      </c>
      <c r="C24" s="56">
        <v>0</v>
      </c>
      <c r="D24" s="56">
        <v>0</v>
      </c>
      <c r="E24" s="56">
        <f t="shared" si="15"/>
        <v>0</v>
      </c>
      <c r="F24" s="56">
        <v>0</v>
      </c>
      <c r="G24" s="56">
        <f t="shared" si="16"/>
        <v>0</v>
      </c>
      <c r="H24" s="57">
        <f t="shared" si="17"/>
        <v>0</v>
      </c>
      <c r="I24" s="58">
        <v>0</v>
      </c>
      <c r="J24" s="59">
        <f t="shared" si="18"/>
        <v>0</v>
      </c>
      <c r="K24" s="60" t="s">
        <v>165</v>
      </c>
      <c r="L24" s="61">
        <v>0</v>
      </c>
      <c r="M24" s="59">
        <f t="shared" si="19"/>
        <v>0</v>
      </c>
      <c r="P24" s="55" t="str">
        <f t="shared" si="5"/>
        <v>Legal Expense</v>
      </c>
      <c r="Q24" s="62" t="s">
        <v>165</v>
      </c>
      <c r="R24" s="56">
        <f t="shared" si="6"/>
        <v>0</v>
      </c>
      <c r="S24" s="62" t="s">
        <v>165</v>
      </c>
      <c r="T24" s="56">
        <f t="shared" si="7"/>
        <v>0</v>
      </c>
      <c r="U24" s="56">
        <f t="shared" si="8"/>
        <v>0</v>
      </c>
      <c r="V24" s="58">
        <v>0</v>
      </c>
      <c r="W24" s="56">
        <f t="shared" si="9"/>
        <v>0</v>
      </c>
      <c r="X24" s="63">
        <v>0</v>
      </c>
      <c r="Y24" s="64">
        <v>0.01</v>
      </c>
      <c r="Z24" s="63">
        <f t="shared" si="20"/>
        <v>0</v>
      </c>
      <c r="AA24" s="56">
        <f t="shared" si="21"/>
        <v>0</v>
      </c>
      <c r="AB24" s="65">
        <f t="shared" si="10"/>
        <v>0</v>
      </c>
      <c r="AE24" s="55" t="str">
        <f t="shared" si="11"/>
        <v>Legal Expense</v>
      </c>
      <c r="AF24" s="66">
        <f t="shared" si="23"/>
        <v>0.03</v>
      </c>
      <c r="AG24" s="65">
        <f t="shared" si="12"/>
        <v>0</v>
      </c>
      <c r="AH24" s="7">
        <v>0</v>
      </c>
      <c r="AI24" s="65">
        <f t="shared" si="13"/>
        <v>0</v>
      </c>
      <c r="AJ24" s="65">
        <f t="shared" si="14"/>
        <v>0</v>
      </c>
      <c r="AK24" s="65">
        <v>0</v>
      </c>
      <c r="AL24" s="65"/>
      <c r="AM24" s="65"/>
      <c r="AN24" s="65"/>
      <c r="AO24" s="65"/>
      <c r="AP24" s="65"/>
      <c r="AS24" s="55" t="str">
        <f t="shared" si="22"/>
        <v>Legal Expense</v>
      </c>
      <c r="AT24" s="66"/>
      <c r="AU24" s="65"/>
      <c r="AV24" s="7"/>
      <c r="AW24" s="38"/>
      <c r="AX24" s="38"/>
      <c r="AY24" s="38"/>
      <c r="AZ24" s="38"/>
      <c r="BA24" s="38"/>
    </row>
    <row r="25" spans="2:54">
      <c r="B25" s="55" t="s">
        <v>180</v>
      </c>
      <c r="C25" s="56">
        <v>0</v>
      </c>
      <c r="D25" s="56">
        <v>5000</v>
      </c>
      <c r="E25" s="56">
        <f t="shared" si="15"/>
        <v>5000</v>
      </c>
      <c r="F25" s="56">
        <v>1000</v>
      </c>
      <c r="G25" s="56">
        <f t="shared" si="16"/>
        <v>4000</v>
      </c>
      <c r="H25" s="57">
        <v>250</v>
      </c>
      <c r="I25" s="58">
        <v>0.73</v>
      </c>
      <c r="J25" s="59">
        <f t="shared" si="18"/>
        <v>2737.5</v>
      </c>
      <c r="K25" s="60" t="s">
        <v>165</v>
      </c>
      <c r="L25" s="61">
        <v>168.75</v>
      </c>
      <c r="M25" s="59">
        <f t="shared" si="19"/>
        <v>2906.25</v>
      </c>
      <c r="P25" s="55" t="str">
        <f t="shared" si="5"/>
        <v>Liability - Total</v>
      </c>
      <c r="Q25" s="62">
        <v>0.93713995943204864</v>
      </c>
      <c r="R25" s="56">
        <f t="shared" si="6"/>
        <v>2723.5630070993911</v>
      </c>
      <c r="S25" s="62">
        <v>0.9533115076654004</v>
      </c>
      <c r="T25" s="56">
        <f t="shared" si="7"/>
        <v>2770.56156915257</v>
      </c>
      <c r="U25" s="56">
        <f t="shared" si="8"/>
        <v>46.99856205317883</v>
      </c>
      <c r="V25" s="58">
        <v>0.1</v>
      </c>
      <c r="W25" s="56">
        <f t="shared" si="9"/>
        <v>272.35630070993915</v>
      </c>
      <c r="X25" s="63">
        <v>890.25180654158248</v>
      </c>
      <c r="Y25" s="64">
        <v>0.01</v>
      </c>
      <c r="Z25" s="63">
        <f t="shared" si="20"/>
        <v>8.9025180654158245</v>
      </c>
      <c r="AA25" s="56">
        <f t="shared" si="21"/>
        <v>328.25738082853383</v>
      </c>
      <c r="AB25" s="65">
        <f t="shared" si="10"/>
        <v>3051.8203879279249</v>
      </c>
      <c r="AE25" s="55" t="str">
        <f t="shared" si="11"/>
        <v>Liability - Total</v>
      </c>
      <c r="AF25" s="66">
        <f t="shared" si="23"/>
        <v>0.03</v>
      </c>
      <c r="AG25" s="65">
        <f t="shared" si="12"/>
        <v>150</v>
      </c>
      <c r="AH25" s="7">
        <v>0</v>
      </c>
      <c r="AI25" s="65">
        <f t="shared" si="13"/>
        <v>0</v>
      </c>
      <c r="AJ25" s="65">
        <f t="shared" si="14"/>
        <v>3451.8203879279249</v>
      </c>
      <c r="AK25" s="65">
        <v>258.14556538344522</v>
      </c>
      <c r="AL25" s="65"/>
      <c r="AM25" s="65"/>
      <c r="AN25" s="65"/>
      <c r="AO25" s="65"/>
      <c r="AP25" s="65"/>
      <c r="AS25" s="55" t="str">
        <f t="shared" si="22"/>
        <v>Liability - Total</v>
      </c>
      <c r="AT25" s="66"/>
      <c r="AU25" s="65"/>
      <c r="AV25" s="7"/>
      <c r="AW25" s="38"/>
      <c r="AX25" s="38"/>
      <c r="AY25" s="38"/>
      <c r="AZ25" s="38"/>
      <c r="BA25" s="38"/>
    </row>
    <row r="26" spans="2:54">
      <c r="B26" s="55" t="s">
        <v>181</v>
      </c>
      <c r="C26" s="56">
        <v>0</v>
      </c>
      <c r="D26" s="56">
        <v>0</v>
      </c>
      <c r="E26" s="56">
        <f t="shared" si="15"/>
        <v>0</v>
      </c>
      <c r="F26" s="63">
        <v>0</v>
      </c>
      <c r="G26" s="56">
        <f t="shared" si="16"/>
        <v>0</v>
      </c>
      <c r="H26" s="57">
        <f t="shared" ref="H26" si="24">F26</f>
        <v>0</v>
      </c>
      <c r="I26" s="58">
        <v>0</v>
      </c>
      <c r="J26" s="59">
        <f t="shared" si="18"/>
        <v>0</v>
      </c>
      <c r="K26" s="60" t="s">
        <v>165</v>
      </c>
      <c r="L26" s="61">
        <v>0</v>
      </c>
      <c r="M26" s="59">
        <f t="shared" si="19"/>
        <v>0</v>
      </c>
      <c r="P26" s="55" t="str">
        <f t="shared" si="5"/>
        <v>Other Approved Products</v>
      </c>
      <c r="Q26" s="62" t="s">
        <v>165</v>
      </c>
      <c r="R26" s="56">
        <f t="shared" si="6"/>
        <v>0</v>
      </c>
      <c r="S26" s="62" t="s">
        <v>165</v>
      </c>
      <c r="T26" s="56">
        <f t="shared" si="7"/>
        <v>0</v>
      </c>
      <c r="U26" s="56">
        <f t="shared" si="8"/>
        <v>0</v>
      </c>
      <c r="V26" s="58">
        <v>0</v>
      </c>
      <c r="W26" s="56">
        <f t="shared" si="9"/>
        <v>0</v>
      </c>
      <c r="X26" s="63">
        <v>0</v>
      </c>
      <c r="Y26" s="64">
        <v>0.01</v>
      </c>
      <c r="Z26" s="63">
        <f t="shared" si="20"/>
        <v>0</v>
      </c>
      <c r="AA26" s="56">
        <f t="shared" si="21"/>
        <v>0</v>
      </c>
      <c r="AB26" s="65">
        <f t="shared" si="10"/>
        <v>0</v>
      </c>
      <c r="AE26" s="55" t="str">
        <f t="shared" si="11"/>
        <v>Other Approved Products</v>
      </c>
      <c r="AF26" s="66">
        <f>AF24</f>
        <v>0.03</v>
      </c>
      <c r="AG26" s="65">
        <f t="shared" si="12"/>
        <v>0</v>
      </c>
      <c r="AH26" s="7">
        <v>0</v>
      </c>
      <c r="AI26" s="65">
        <f t="shared" si="13"/>
        <v>0</v>
      </c>
      <c r="AJ26" s="65">
        <f t="shared" si="14"/>
        <v>0</v>
      </c>
      <c r="AK26" s="65">
        <v>0</v>
      </c>
      <c r="AL26" s="65"/>
      <c r="AM26" s="65"/>
      <c r="AN26" s="65"/>
      <c r="AO26" s="65"/>
      <c r="AP26" s="65"/>
      <c r="AS26" s="55" t="str">
        <f t="shared" si="22"/>
        <v>Other Approved Products</v>
      </c>
      <c r="AT26" s="66"/>
      <c r="AU26" s="65"/>
      <c r="AV26" s="7"/>
      <c r="AW26" s="38"/>
      <c r="AX26" s="38"/>
      <c r="AY26" s="38"/>
      <c r="AZ26" s="38"/>
      <c r="BA26" s="38"/>
    </row>
    <row r="27" spans="2:54">
      <c r="B27" s="55" t="s">
        <v>182</v>
      </c>
      <c r="C27" s="56">
        <v>0</v>
      </c>
      <c r="D27" s="56">
        <v>0</v>
      </c>
      <c r="E27" s="56">
        <f t="shared" si="15"/>
        <v>0</v>
      </c>
      <c r="F27" s="63">
        <v>0</v>
      </c>
      <c r="G27" s="56">
        <f t="shared" si="16"/>
        <v>0</v>
      </c>
      <c r="H27" s="57">
        <f t="shared" si="17"/>
        <v>0</v>
      </c>
      <c r="I27" s="58">
        <v>0</v>
      </c>
      <c r="J27" s="59">
        <f t="shared" si="18"/>
        <v>0</v>
      </c>
      <c r="K27" s="60" t="s">
        <v>165</v>
      </c>
      <c r="L27" s="61">
        <v>0</v>
      </c>
      <c r="M27" s="59">
        <f t="shared" si="19"/>
        <v>0</v>
      </c>
      <c r="P27" s="55" t="str">
        <f t="shared" si="5"/>
        <v>Surety - Total</v>
      </c>
      <c r="Q27" s="62" t="s">
        <v>165</v>
      </c>
      <c r="R27" s="56">
        <f t="shared" si="6"/>
        <v>0</v>
      </c>
      <c r="S27" s="62" t="s">
        <v>165</v>
      </c>
      <c r="T27" s="56">
        <f t="shared" si="7"/>
        <v>0</v>
      </c>
      <c r="U27" s="56">
        <f t="shared" si="8"/>
        <v>0</v>
      </c>
      <c r="V27" s="58">
        <v>0</v>
      </c>
      <c r="W27" s="56">
        <f t="shared" si="9"/>
        <v>0</v>
      </c>
      <c r="X27" s="63">
        <v>0</v>
      </c>
      <c r="Y27" s="64">
        <v>0.01</v>
      </c>
      <c r="Z27" s="63">
        <f t="shared" si="20"/>
        <v>0</v>
      </c>
      <c r="AA27" s="56">
        <f t="shared" si="21"/>
        <v>0</v>
      </c>
      <c r="AB27" s="65">
        <f t="shared" si="10"/>
        <v>0</v>
      </c>
      <c r="AE27" s="55" t="str">
        <f t="shared" si="11"/>
        <v>Surety - Total</v>
      </c>
      <c r="AF27" s="66">
        <f>AF25</f>
        <v>0.03</v>
      </c>
      <c r="AG27" s="65">
        <f t="shared" si="12"/>
        <v>0</v>
      </c>
      <c r="AH27" s="7">
        <v>0</v>
      </c>
      <c r="AI27" s="65">
        <f t="shared" si="13"/>
        <v>0</v>
      </c>
      <c r="AJ27" s="65">
        <f t="shared" si="14"/>
        <v>0</v>
      </c>
      <c r="AK27" s="65">
        <v>0</v>
      </c>
      <c r="AL27" s="65"/>
      <c r="AM27" s="65"/>
      <c r="AN27" s="65"/>
      <c r="AO27" s="65"/>
      <c r="AP27" s="65"/>
      <c r="AS27" s="55" t="str">
        <f t="shared" si="22"/>
        <v>Surety - Total</v>
      </c>
      <c r="AT27" s="66"/>
      <c r="AU27" s="65"/>
      <c r="AV27" s="7"/>
      <c r="AW27" s="38"/>
      <c r="AX27" s="38"/>
      <c r="AY27" s="38"/>
      <c r="AZ27" s="38"/>
      <c r="BA27" s="38"/>
    </row>
    <row r="28" spans="2:54">
      <c r="B28" s="55" t="s">
        <v>183</v>
      </c>
      <c r="C28" s="56">
        <v>0</v>
      </c>
      <c r="D28" s="56">
        <v>0</v>
      </c>
      <c r="E28" s="56">
        <f t="shared" si="15"/>
        <v>0</v>
      </c>
      <c r="F28" s="63">
        <v>0</v>
      </c>
      <c r="G28" s="56">
        <f t="shared" si="16"/>
        <v>0</v>
      </c>
      <c r="H28" s="57">
        <f t="shared" si="17"/>
        <v>0</v>
      </c>
      <c r="I28" s="58">
        <v>0</v>
      </c>
      <c r="J28" s="59">
        <f t="shared" si="18"/>
        <v>0</v>
      </c>
      <c r="K28" s="60" t="s">
        <v>165</v>
      </c>
      <c r="L28" s="61">
        <v>0</v>
      </c>
      <c r="M28" s="59">
        <f t="shared" si="19"/>
        <v>0</v>
      </c>
      <c r="P28" s="55" t="str">
        <f t="shared" si="5"/>
        <v>Title</v>
      </c>
      <c r="Q28" s="62" t="s">
        <v>165</v>
      </c>
      <c r="R28" s="56">
        <f t="shared" si="6"/>
        <v>0</v>
      </c>
      <c r="S28" s="62" t="s">
        <v>165</v>
      </c>
      <c r="T28" s="56">
        <f t="shared" si="7"/>
        <v>0</v>
      </c>
      <c r="U28" s="56">
        <f t="shared" si="8"/>
        <v>0</v>
      </c>
      <c r="V28" s="58">
        <v>0</v>
      </c>
      <c r="W28" s="56">
        <f t="shared" si="9"/>
        <v>0</v>
      </c>
      <c r="X28" s="63">
        <v>0</v>
      </c>
      <c r="Y28" s="64">
        <v>0.01</v>
      </c>
      <c r="Z28" s="63">
        <f t="shared" si="20"/>
        <v>0</v>
      </c>
      <c r="AA28" s="56">
        <f t="shared" si="21"/>
        <v>0</v>
      </c>
      <c r="AB28" s="65">
        <f t="shared" si="10"/>
        <v>0</v>
      </c>
      <c r="AE28" s="55" t="str">
        <f t="shared" si="11"/>
        <v>Title</v>
      </c>
      <c r="AF28" s="66">
        <f t="shared" si="23"/>
        <v>0.03</v>
      </c>
      <c r="AG28" s="65">
        <f t="shared" si="12"/>
        <v>0</v>
      </c>
      <c r="AH28" s="7">
        <v>0</v>
      </c>
      <c r="AI28" s="65">
        <f t="shared" si="13"/>
        <v>0</v>
      </c>
      <c r="AJ28" s="65">
        <f t="shared" si="14"/>
        <v>0</v>
      </c>
      <c r="AK28" s="65">
        <v>0</v>
      </c>
      <c r="AL28" s="65"/>
      <c r="AM28" s="65"/>
      <c r="AN28" s="65"/>
      <c r="AO28" s="65"/>
      <c r="AP28" s="65"/>
      <c r="AS28" s="55" t="str">
        <f t="shared" si="22"/>
        <v>Title</v>
      </c>
      <c r="AT28" s="66"/>
      <c r="AU28" s="65"/>
      <c r="AV28" s="7"/>
      <c r="AW28" s="38"/>
      <c r="AX28" s="38"/>
      <c r="AY28" s="38"/>
      <c r="AZ28" s="38"/>
      <c r="BA28" s="38"/>
    </row>
    <row r="29" spans="2:54">
      <c r="B29" s="55" t="s">
        <v>184</v>
      </c>
      <c r="C29" s="56">
        <v>0</v>
      </c>
      <c r="D29" s="56">
        <v>0</v>
      </c>
      <c r="E29" s="56">
        <f t="shared" si="15"/>
        <v>0</v>
      </c>
      <c r="F29" s="63">
        <v>0</v>
      </c>
      <c r="G29" s="56">
        <f t="shared" si="16"/>
        <v>0</v>
      </c>
      <c r="H29" s="57">
        <f t="shared" si="17"/>
        <v>0</v>
      </c>
      <c r="I29" s="58">
        <v>0</v>
      </c>
      <c r="J29" s="59">
        <f t="shared" si="18"/>
        <v>0</v>
      </c>
      <c r="K29" s="60" t="s">
        <v>165</v>
      </c>
      <c r="L29" s="61">
        <v>0</v>
      </c>
      <c r="M29" s="59">
        <f t="shared" si="19"/>
        <v>0</v>
      </c>
      <c r="P29" s="55" t="str">
        <f t="shared" si="5"/>
        <v>Marine</v>
      </c>
      <c r="Q29" s="62" t="s">
        <v>165</v>
      </c>
      <c r="R29" s="56">
        <f t="shared" si="6"/>
        <v>0</v>
      </c>
      <c r="S29" s="62" t="s">
        <v>165</v>
      </c>
      <c r="T29" s="56">
        <f t="shared" si="7"/>
        <v>0</v>
      </c>
      <c r="U29" s="56">
        <f t="shared" si="8"/>
        <v>0</v>
      </c>
      <c r="V29" s="58">
        <v>0</v>
      </c>
      <c r="W29" s="56">
        <f t="shared" si="9"/>
        <v>0</v>
      </c>
      <c r="X29" s="63">
        <v>0</v>
      </c>
      <c r="Y29" s="64">
        <v>0.01</v>
      </c>
      <c r="Z29" s="63">
        <f t="shared" si="20"/>
        <v>0</v>
      </c>
      <c r="AA29" s="56">
        <f t="shared" si="21"/>
        <v>0</v>
      </c>
      <c r="AB29" s="65">
        <f t="shared" si="10"/>
        <v>0</v>
      </c>
      <c r="AE29" s="55" t="str">
        <f t="shared" si="11"/>
        <v>Marine</v>
      </c>
      <c r="AF29" s="66">
        <f>AF27</f>
        <v>0.03</v>
      </c>
      <c r="AG29" s="65">
        <f t="shared" si="12"/>
        <v>0</v>
      </c>
      <c r="AH29" s="7">
        <v>0</v>
      </c>
      <c r="AI29" s="65">
        <f t="shared" si="13"/>
        <v>0</v>
      </c>
      <c r="AJ29" s="65">
        <f t="shared" si="14"/>
        <v>0</v>
      </c>
      <c r="AK29" s="65">
        <v>0</v>
      </c>
      <c r="AL29" s="65"/>
      <c r="AM29" s="65"/>
      <c r="AN29" s="65"/>
      <c r="AO29" s="65"/>
      <c r="AP29" s="65"/>
      <c r="AS29" s="55" t="str">
        <f t="shared" si="22"/>
        <v>Marine</v>
      </c>
      <c r="AT29" s="66"/>
      <c r="AU29" s="65"/>
      <c r="AV29" s="7"/>
      <c r="AW29" s="38"/>
      <c r="AX29" s="38"/>
      <c r="AY29" s="38"/>
      <c r="AZ29" s="38"/>
      <c r="BA29" s="38"/>
    </row>
    <row r="30" spans="2:54">
      <c r="B30" s="55" t="s">
        <v>185</v>
      </c>
      <c r="C30" s="56">
        <v>0</v>
      </c>
      <c r="D30" s="56">
        <v>0</v>
      </c>
      <c r="E30" s="56">
        <f t="shared" si="15"/>
        <v>0</v>
      </c>
      <c r="F30" s="63">
        <v>0</v>
      </c>
      <c r="G30" s="56">
        <f t="shared" si="16"/>
        <v>0</v>
      </c>
      <c r="H30" s="57">
        <f t="shared" si="17"/>
        <v>0</v>
      </c>
      <c r="I30" s="58">
        <v>0</v>
      </c>
      <c r="J30" s="59">
        <f t="shared" si="18"/>
        <v>0</v>
      </c>
      <c r="K30" s="60" t="s">
        <v>165</v>
      </c>
      <c r="L30" s="61">
        <v>0</v>
      </c>
      <c r="M30" s="59">
        <f t="shared" si="19"/>
        <v>0</v>
      </c>
      <c r="P30" s="55" t="str">
        <f t="shared" si="5"/>
        <v>Accident &amp; Sickness</v>
      </c>
      <c r="Q30" s="62" t="s">
        <v>165</v>
      </c>
      <c r="R30" s="56">
        <f t="shared" si="6"/>
        <v>0</v>
      </c>
      <c r="S30" s="62" t="s">
        <v>165</v>
      </c>
      <c r="T30" s="56">
        <f t="shared" si="7"/>
        <v>0</v>
      </c>
      <c r="U30" s="56">
        <f t="shared" si="8"/>
        <v>0</v>
      </c>
      <c r="V30" s="58">
        <v>0</v>
      </c>
      <c r="W30" s="56">
        <f t="shared" si="9"/>
        <v>0</v>
      </c>
      <c r="X30" s="63">
        <v>0</v>
      </c>
      <c r="Y30" s="64">
        <v>0.01</v>
      </c>
      <c r="Z30" s="63">
        <f t="shared" si="20"/>
        <v>0</v>
      </c>
      <c r="AA30" s="56">
        <f t="shared" si="21"/>
        <v>0</v>
      </c>
      <c r="AB30" s="65">
        <f t="shared" si="10"/>
        <v>0</v>
      </c>
      <c r="AE30" s="55" t="str">
        <f t="shared" si="11"/>
        <v>Accident &amp; Sickness</v>
      </c>
      <c r="AF30" s="66">
        <f>AF28</f>
        <v>0.03</v>
      </c>
      <c r="AG30" s="65">
        <f t="shared" si="12"/>
        <v>0</v>
      </c>
      <c r="AH30" s="7">
        <v>0</v>
      </c>
      <c r="AI30" s="65">
        <f t="shared" si="13"/>
        <v>0</v>
      </c>
      <c r="AJ30" s="65">
        <f t="shared" si="14"/>
        <v>0</v>
      </c>
      <c r="AK30" s="65">
        <v>0</v>
      </c>
      <c r="AL30" s="65"/>
      <c r="AM30" s="65"/>
      <c r="AN30" s="65"/>
      <c r="AO30" s="65"/>
      <c r="AP30" s="65"/>
      <c r="AS30" s="55" t="str">
        <f t="shared" si="22"/>
        <v>Accident &amp; Sickness</v>
      </c>
      <c r="AT30" s="66"/>
      <c r="AU30" s="65"/>
      <c r="AV30" s="7"/>
      <c r="AW30" s="38"/>
      <c r="AX30" s="38"/>
      <c r="AY30" s="38"/>
      <c r="AZ30" s="38"/>
      <c r="BA30" s="38"/>
    </row>
    <row r="31" spans="2:54" s="12" customFormat="1">
      <c r="B31" s="67" t="s">
        <v>4</v>
      </c>
      <c r="C31" s="68">
        <f t="shared" ref="C31:H31" si="25">SUM(C10:C30)</f>
        <v>118000</v>
      </c>
      <c r="D31" s="68">
        <f t="shared" si="25"/>
        <v>5000</v>
      </c>
      <c r="E31" s="68">
        <f t="shared" si="25"/>
        <v>123000</v>
      </c>
      <c r="F31" s="68">
        <f t="shared" si="25"/>
        <v>6000.3974799999996</v>
      </c>
      <c r="G31" s="68">
        <f t="shared" si="25"/>
        <v>116999.60252</v>
      </c>
      <c r="H31" s="68">
        <f t="shared" si="25"/>
        <v>6250.3974799999996</v>
      </c>
      <c r="I31" s="69">
        <f>SUMPRODUCT(I10:I30, $E10:$E30)/E31</f>
        <v>0.91788617886178858</v>
      </c>
      <c r="J31" s="70">
        <f>SUM(J10:J30)</f>
        <v>101027.5</v>
      </c>
      <c r="K31" s="71" t="s">
        <v>165</v>
      </c>
      <c r="L31" s="70">
        <f>SUM(L10:L30)</f>
        <v>5069.25</v>
      </c>
      <c r="M31" s="70">
        <f>SUM(M10:M30)</f>
        <v>106096.75</v>
      </c>
      <c r="P31" s="67" t="str">
        <f t="shared" si="5"/>
        <v>Total</v>
      </c>
      <c r="Q31" s="72">
        <f>R31/M31</f>
        <v>0.94010475249802017</v>
      </c>
      <c r="R31" s="70">
        <f>SUM(R10:R30)</f>
        <v>99742.058899594325</v>
      </c>
      <c r="S31" s="72">
        <f>T31/M31</f>
        <v>0.95721860089938171</v>
      </c>
      <c r="T31" s="68">
        <f>SUM(T10:T30)</f>
        <v>101557.78259497148</v>
      </c>
      <c r="U31" s="68">
        <f>SUM(U10:U30)</f>
        <v>1815.7236953771553</v>
      </c>
      <c r="V31" s="73">
        <f>W31/R31</f>
        <v>9.7497003024512655E-2</v>
      </c>
      <c r="W31" s="68">
        <f>SUM(W10:W30)</f>
        <v>9724.5518182048672</v>
      </c>
      <c r="X31" s="68">
        <f>SUM(X10:X30)</f>
        <v>13024.178425342809</v>
      </c>
      <c r="Y31" s="73">
        <f>Z31/X31</f>
        <v>0.01</v>
      </c>
      <c r="Z31" s="68">
        <f>SUM(Z10:Z30)</f>
        <v>130.24178425342808</v>
      </c>
      <c r="AA31" s="68">
        <f>SUM(AA10:AA30)</f>
        <v>11670.517297835453</v>
      </c>
      <c r="AB31" s="70">
        <f>SUM(AB10:AB30)</f>
        <v>111412.57619742978</v>
      </c>
      <c r="AE31" s="67" t="str">
        <f t="shared" si="11"/>
        <v>Total</v>
      </c>
      <c r="AF31" s="74">
        <f>AG31/E31</f>
        <v>0.03</v>
      </c>
      <c r="AG31" s="70">
        <f>SUM(AG10:AG30)</f>
        <v>3690</v>
      </c>
      <c r="AH31" s="74">
        <f>AI31/E31</f>
        <v>0</v>
      </c>
      <c r="AI31" s="70">
        <f>SUM(AI10:AI30)</f>
        <v>0</v>
      </c>
      <c r="AJ31" s="75">
        <f>SUM(AJ10:AJ30)</f>
        <v>121352.97367742978</v>
      </c>
      <c r="AK31" s="70">
        <f>SUM(AK10:AK30)</f>
        <v>1548.9759999999999</v>
      </c>
      <c r="AL31" s="70">
        <f>IF(AK31="--",G31-AJ31,G31-AJ31+AK31)</f>
        <v>-2804.395157429778</v>
      </c>
      <c r="AM31" s="70">
        <f>MAX(AL31,0)</f>
        <v>0</v>
      </c>
      <c r="AN31" s="70">
        <v>20000</v>
      </c>
      <c r="AO31" s="70">
        <f>MIN(AM31,AN31)</f>
        <v>0</v>
      </c>
      <c r="AP31" s="70">
        <f>IF(AL31&lt;0,-AL31,0)</f>
        <v>2804.395157429778</v>
      </c>
      <c r="AQ31"/>
      <c r="AS31" s="67" t="str">
        <f>AE31</f>
        <v>Total</v>
      </c>
      <c r="AT31" s="70">
        <v>120997</v>
      </c>
      <c r="AU31" s="70">
        <v>121920</v>
      </c>
      <c r="AV31" s="82">
        <f>-(AT31-AU31)/('App A Sh2-3'!$C$17-(-'App A Sh2-3'!$C$17))/AJ31</f>
        <v>3.8029558404289316</v>
      </c>
      <c r="AW31" s="38"/>
      <c r="AX31" s="38"/>
      <c r="AY31" s="38"/>
      <c r="AZ31" s="38"/>
      <c r="BA31" s="38"/>
      <c r="BB31"/>
    </row>
    <row r="32" spans="2:54">
      <c r="AT32" t="s">
        <v>203</v>
      </c>
      <c r="AU32" t="s">
        <v>203</v>
      </c>
      <c r="AW32" s="38"/>
      <c r="AX32" s="38"/>
      <c r="AY32" s="38"/>
      <c r="AZ32" s="38"/>
      <c r="BA32" s="38"/>
    </row>
    <row r="36" spans="2:54" s="77" customFormat="1">
      <c r="B36" s="76" t="s">
        <v>209</v>
      </c>
      <c r="H36" s="76" t="s">
        <v>186</v>
      </c>
      <c r="K36" s="34"/>
      <c r="L36" s="34"/>
      <c r="P36" s="76" t="s">
        <v>213</v>
      </c>
      <c r="U36" s="76" t="s">
        <v>353</v>
      </c>
      <c r="AB36" s="78"/>
      <c r="AE36" s="76" t="s">
        <v>208</v>
      </c>
      <c r="AL36" s="77" t="s">
        <v>270</v>
      </c>
      <c r="AS36" s="77" t="s">
        <v>302</v>
      </c>
      <c r="AY36"/>
      <c r="AZ36"/>
      <c r="BA36"/>
      <c r="BB36"/>
    </row>
    <row r="37" spans="2:54" s="77" customFormat="1">
      <c r="B37" s="76" t="s">
        <v>210</v>
      </c>
      <c r="H37" s="77" t="s">
        <v>211</v>
      </c>
      <c r="K37" s="34"/>
      <c r="L37" s="34"/>
      <c r="P37" s="77" t="s">
        <v>271</v>
      </c>
      <c r="U37" s="77" t="s">
        <v>187</v>
      </c>
      <c r="AB37" s="78"/>
      <c r="AE37" s="76" t="s">
        <v>188</v>
      </c>
      <c r="AL37" s="77" t="s">
        <v>189</v>
      </c>
      <c r="AS37" s="77" t="s">
        <v>303</v>
      </c>
      <c r="AY37"/>
      <c r="AZ37"/>
      <c r="BA37"/>
      <c r="BB37"/>
    </row>
    <row r="38" spans="2:54" s="77" customFormat="1">
      <c r="B38" s="76" t="s">
        <v>190</v>
      </c>
      <c r="H38" s="76" t="s">
        <v>191</v>
      </c>
      <c r="K38" s="34"/>
      <c r="L38" s="34"/>
      <c r="P38" s="76" t="s">
        <v>214</v>
      </c>
      <c r="U38" s="77" t="s">
        <v>192</v>
      </c>
      <c r="AB38" s="78"/>
      <c r="AE38" s="76" t="s">
        <v>193</v>
      </c>
      <c r="AL38" s="77" t="s">
        <v>205</v>
      </c>
      <c r="AS38" s="77" t="s">
        <v>377</v>
      </c>
      <c r="AY38"/>
      <c r="AZ38"/>
      <c r="BA38"/>
      <c r="BB38"/>
    </row>
    <row r="39" spans="2:54" s="77" customFormat="1">
      <c r="B39" s="77" t="s">
        <v>194</v>
      </c>
      <c r="K39" s="34"/>
      <c r="L39" s="34"/>
      <c r="P39" s="77" t="s">
        <v>272</v>
      </c>
      <c r="U39" s="77" t="s">
        <v>207</v>
      </c>
      <c r="AB39" s="78"/>
      <c r="AE39" s="76" t="s">
        <v>195</v>
      </c>
      <c r="AL39" s="77" t="s">
        <v>206</v>
      </c>
      <c r="AS39" s="76"/>
      <c r="AY39"/>
      <c r="AZ39"/>
      <c r="BA39"/>
      <c r="BB39"/>
    </row>
    <row r="40" spans="2:54" s="77" customFormat="1">
      <c r="B40" s="76" t="s">
        <v>196</v>
      </c>
      <c r="K40" s="34"/>
      <c r="L40" s="34"/>
      <c r="P40" s="77" t="s">
        <v>273</v>
      </c>
      <c r="U40" s="77" t="s">
        <v>274</v>
      </c>
      <c r="AB40" s="78"/>
      <c r="AE40" s="76" t="s">
        <v>197</v>
      </c>
      <c r="AS40" s="76"/>
      <c r="AY40"/>
      <c r="AZ40"/>
      <c r="BA40"/>
      <c r="BB40"/>
    </row>
    <row r="41" spans="2:54" s="77" customFormat="1">
      <c r="B41" s="76" t="s">
        <v>198</v>
      </c>
      <c r="K41" s="34"/>
      <c r="L41" s="34"/>
      <c r="P41" s="76" t="s">
        <v>199</v>
      </c>
      <c r="AB41" s="78"/>
      <c r="AE41" s="77" t="s">
        <v>200</v>
      </c>
      <c r="AY41"/>
      <c r="AZ41"/>
      <c r="BA41"/>
      <c r="BB41"/>
    </row>
    <row r="42" spans="2:54" s="77" customFormat="1">
      <c r="B42" s="76" t="s">
        <v>212</v>
      </c>
      <c r="K42" s="34"/>
      <c r="L42" s="34"/>
      <c r="P42" s="77" t="s">
        <v>275</v>
      </c>
      <c r="AB42" s="78"/>
      <c r="AE42" s="76" t="s">
        <v>201</v>
      </c>
      <c r="AI42" s="21"/>
      <c r="AS42" s="76"/>
      <c r="AW42" s="21"/>
      <c r="AY42"/>
      <c r="AZ42"/>
      <c r="BA42"/>
      <c r="BB42"/>
    </row>
    <row r="43" spans="2:54" ht="15.5">
      <c r="B43" s="76" t="s">
        <v>202</v>
      </c>
      <c r="P43" s="79" t="s">
        <v>203</v>
      </c>
      <c r="U43" s="79" t="s">
        <v>203</v>
      </c>
      <c r="AI43" s="21" t="s">
        <v>203</v>
      </c>
      <c r="AV43" s="80" t="s">
        <v>203</v>
      </c>
      <c r="AW43" s="21" t="s">
        <v>203</v>
      </c>
    </row>
  </sheetData>
  <pageMargins left="0.70866141732283472" right="0.70866141732283472" top="0.74803149606299213" bottom="0.74803149606299213" header="0.31496062992125984" footer="0.31496062992125984"/>
  <pageSetup scale="71" fitToWidth="5" orientation="landscape" r:id="rId1"/>
  <colBreaks count="2" manualBreakCount="2">
    <brk id="14" max="1048575" man="1"/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App A Sh1</vt:lpstr>
      <vt:lpstr>App A Sh2-3</vt:lpstr>
      <vt:lpstr>App A Sh4</vt:lpstr>
      <vt:lpstr>App A Sh5</vt:lpstr>
      <vt:lpstr>App B</vt:lpstr>
      <vt:lpstr>App C</vt:lpstr>
      <vt:lpstr>'App A Sh1'!Print_Area</vt:lpstr>
      <vt:lpstr>'App A Sh2-3'!Print_Area</vt:lpstr>
      <vt:lpstr>'App A Sh4'!Print_Area</vt:lpstr>
      <vt:lpstr>'App A Sh5'!Print_Area</vt:lpstr>
      <vt:lpstr>'App B'!Print_Area</vt:lpstr>
      <vt:lpstr>'App A Sh2-3'!Print_Titles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Yeung</dc:creator>
  <cp:lastModifiedBy>Diane Bradley</cp:lastModifiedBy>
  <cp:lastPrinted>2016-11-24T03:09:07Z</cp:lastPrinted>
  <dcterms:created xsi:type="dcterms:W3CDTF">2012-07-16T16:24:05Z</dcterms:created>
  <dcterms:modified xsi:type="dcterms:W3CDTF">2018-10-14T20:03:43Z</dcterms:modified>
</cp:coreProperties>
</file>